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0" windowWidth="23355" windowHeight="9315" activeTab="2"/>
  </bookViews>
  <sheets>
    <sheet name="2016-2017-1在职教师课表工作量" sheetId="1" r:id="rId1"/>
    <sheet name="2016-2017-2在职教师课表工作量" sheetId="2" r:id="rId2"/>
    <sheet name="2016-2017学年工作量汇总表" sheetId="3" r:id="rId3"/>
    <sheet name="2016-2017学年兼职教师工作量" sheetId="4" r:id="rId4"/>
    <sheet name="V调" sheetId="5" r:id="rId5"/>
  </sheets>
  <definedNames>
    <definedName name="_xlnm._FilterDatabase" localSheetId="0" hidden="1">'2016-2017-1在职教师课表工作量'!$A$2:$P$26</definedName>
    <definedName name="_xlnm._FilterDatabase" localSheetId="1" hidden="1">'2016-2017-2在职教师课表工作量'!$A$2:$P$27</definedName>
  </definedNames>
  <calcPr calcId="144525"/>
</workbook>
</file>

<file path=xl/calcChain.xml><?xml version="1.0" encoding="utf-8"?>
<calcChain xmlns="http://schemas.openxmlformats.org/spreadsheetml/2006/main">
  <c r="K7" i="3" l="1"/>
  <c r="K11" i="3"/>
  <c r="N11" i="2" l="1"/>
  <c r="B18" i="1"/>
  <c r="N18" i="1"/>
  <c r="N11" i="1"/>
  <c r="N25" i="2"/>
  <c r="N24" i="2"/>
  <c r="P23" i="2"/>
  <c r="N23" i="2"/>
  <c r="B23" i="2"/>
  <c r="F12" i="3" s="1"/>
  <c r="P26" i="2" l="1"/>
  <c r="N26" i="2"/>
  <c r="B26" i="2"/>
  <c r="F13" i="3" s="1"/>
  <c r="B5" i="4" l="1"/>
  <c r="D4" i="5" s="1"/>
  <c r="I14" i="3"/>
  <c r="H14" i="3"/>
  <c r="G14" i="3"/>
  <c r="N22" i="2" l="1"/>
  <c r="N21" i="2"/>
  <c r="P20" i="2"/>
  <c r="N20" i="2"/>
  <c r="P19" i="2"/>
  <c r="N19" i="2"/>
  <c r="N18" i="2"/>
  <c r="N17" i="2"/>
  <c r="P16" i="2"/>
  <c r="N16" i="2"/>
  <c r="N15" i="2"/>
  <c r="N14" i="2"/>
  <c r="P13" i="2"/>
  <c r="N13" i="2"/>
  <c r="N12" i="2"/>
  <c r="P10" i="2"/>
  <c r="N10" i="2"/>
  <c r="N9" i="2"/>
  <c r="P8" i="2"/>
  <c r="N8" i="2"/>
  <c r="N7" i="2"/>
  <c r="P6" i="2"/>
  <c r="N6" i="2"/>
  <c r="N5" i="2"/>
  <c r="N4" i="2"/>
  <c r="P3" i="2"/>
  <c r="N3" i="2"/>
  <c r="N24" i="1"/>
  <c r="N23" i="1"/>
  <c r="P22" i="1"/>
  <c r="N22" i="1"/>
  <c r="N21" i="1"/>
  <c r="P20" i="1"/>
  <c r="N20" i="1"/>
  <c r="P25" i="1"/>
  <c r="N25" i="1"/>
  <c r="P19" i="1"/>
  <c r="N19" i="1"/>
  <c r="N17" i="1"/>
  <c r="P16" i="1"/>
  <c r="N16" i="1"/>
  <c r="N15" i="1"/>
  <c r="N14" i="1"/>
  <c r="P13" i="1"/>
  <c r="N13" i="1"/>
  <c r="N12" i="1"/>
  <c r="N10" i="1"/>
  <c r="P9" i="1"/>
  <c r="N9" i="1"/>
  <c r="N8" i="1"/>
  <c r="P7" i="1"/>
  <c r="N7" i="1"/>
  <c r="N6" i="1"/>
  <c r="P5" i="1"/>
  <c r="N5" i="1"/>
  <c r="N4" i="1"/>
  <c r="P3" i="1"/>
  <c r="N3" i="1"/>
  <c r="B16" i="2" l="1"/>
  <c r="F9" i="3" s="1"/>
  <c r="B25" i="1"/>
  <c r="E13" i="3" s="1"/>
  <c r="N13" i="3" s="1"/>
  <c r="B20" i="1"/>
  <c r="E11" i="3" s="1"/>
  <c r="B22" i="1"/>
  <c r="E12" i="3" s="1"/>
  <c r="B5" i="1"/>
  <c r="E5" i="3" s="1"/>
  <c r="B13" i="1"/>
  <c r="E8" i="3" s="1"/>
  <c r="B3" i="1"/>
  <c r="B7" i="1"/>
  <c r="E6" i="3" s="1"/>
  <c r="B9" i="1"/>
  <c r="E7" i="3" s="1"/>
  <c r="E10" i="3"/>
  <c r="B16" i="1"/>
  <c r="E9" i="3" s="1"/>
  <c r="B10" i="2"/>
  <c r="B8" i="2"/>
  <c r="F6" i="3" s="1"/>
  <c r="B20" i="2"/>
  <c r="F11" i="3" s="1"/>
  <c r="B13" i="2"/>
  <c r="F8" i="3" s="1"/>
  <c r="B3" i="2"/>
  <c r="B6" i="2"/>
  <c r="F5" i="3" s="1"/>
  <c r="B19" i="2"/>
  <c r="F10" i="3" s="1"/>
  <c r="F7" i="3" l="1"/>
  <c r="B27" i="2"/>
  <c r="N5" i="3"/>
  <c r="F4" i="3"/>
  <c r="E4" i="3"/>
  <c r="B26" i="1"/>
  <c r="J7" i="3"/>
  <c r="Q7" i="3" s="1"/>
  <c r="R7" i="3" s="1"/>
  <c r="J13" i="3"/>
  <c r="J8" i="3"/>
  <c r="Q8" i="3" s="1"/>
  <c r="R8" i="3" s="1"/>
  <c r="J9" i="3"/>
  <c r="Q9" i="3" s="1"/>
  <c r="R9" i="3" s="1"/>
  <c r="J5" i="3"/>
  <c r="Q5" i="3" s="1"/>
  <c r="R5" i="3" s="1"/>
  <c r="J12" i="3"/>
  <c r="Q12" i="3" s="1"/>
  <c r="R12" i="3" s="1"/>
  <c r="S12" i="3" s="1"/>
  <c r="J10" i="3"/>
  <c r="Q10" i="3" s="1"/>
  <c r="R10" i="3" s="1"/>
  <c r="J6" i="3"/>
  <c r="Q6" i="3" s="1"/>
  <c r="R6" i="3" s="1"/>
  <c r="J11" i="3"/>
  <c r="Q11" i="3" s="1"/>
  <c r="R11" i="3" s="1"/>
  <c r="L12" i="3" l="1"/>
  <c r="F14" i="3"/>
  <c r="L13" i="3"/>
  <c r="J4" i="3"/>
  <c r="Q4" i="3" s="1"/>
  <c r="R4" i="3" s="1"/>
  <c r="S4" i="3" s="1"/>
  <c r="K4" i="3" s="1"/>
  <c r="N12" i="3"/>
  <c r="E14" i="3"/>
  <c r="S7" i="3"/>
  <c r="S6" i="3"/>
  <c r="S10" i="3"/>
  <c r="S8" i="3"/>
  <c r="S9" i="3"/>
  <c r="S11" i="3"/>
  <c r="S5" i="3"/>
  <c r="L5" i="3" s="1"/>
  <c r="Q13" i="3"/>
  <c r="R13" i="3" s="1"/>
  <c r="L4" i="3" l="1"/>
  <c r="J14" i="3"/>
  <c r="K14" i="3"/>
  <c r="L7" i="3"/>
  <c r="N7" i="3"/>
  <c r="L10" i="3"/>
  <c r="N10" i="3"/>
  <c r="L11" i="3"/>
  <c r="N11" i="3"/>
  <c r="N4" i="3"/>
  <c r="L8" i="3"/>
  <c r="N8" i="3"/>
  <c r="L6" i="3"/>
  <c r="N6" i="3"/>
  <c r="L9" i="3"/>
  <c r="N9" i="3"/>
  <c r="S13" i="3"/>
  <c r="L14" i="3" l="1"/>
  <c r="C4" i="5" s="1"/>
  <c r="N14" i="3"/>
  <c r="M14" i="3" l="1"/>
  <c r="E4" i="5"/>
  <c r="C5" i="5"/>
  <c r="C6" i="5" l="1"/>
  <c r="D6" i="3"/>
  <c r="M6" i="3" s="1"/>
  <c r="O6" i="3" s="1"/>
  <c r="D11" i="3"/>
  <c r="M11" i="3" s="1"/>
  <c r="O11" i="3" s="1"/>
  <c r="D8" i="3"/>
  <c r="M8" i="3" s="1"/>
  <c r="O8" i="3" s="1"/>
  <c r="D10" i="3"/>
  <c r="M10" i="3" s="1"/>
  <c r="O10" i="3" s="1"/>
  <c r="D7" i="3"/>
  <c r="M7" i="3" s="1"/>
  <c r="O7" i="3" s="1"/>
  <c r="D9" i="3"/>
  <c r="M9" i="3" s="1"/>
  <c r="O9" i="3" s="1"/>
  <c r="D4" i="3"/>
  <c r="M4" i="3" s="1"/>
  <c r="O4" i="3" s="1"/>
  <c r="D12" i="3"/>
  <c r="M12" i="3" s="1"/>
  <c r="O12" i="3" s="1"/>
  <c r="D5" i="3"/>
  <c r="M5" i="3" s="1"/>
  <c r="O5" i="3" s="1"/>
  <c r="D13" i="3"/>
  <c r="M13" i="3" s="1"/>
  <c r="O13" i="3" s="1"/>
  <c r="O14" i="3" l="1"/>
</calcChain>
</file>

<file path=xl/sharedStrings.xml><?xml version="1.0" encoding="utf-8"?>
<sst xmlns="http://schemas.openxmlformats.org/spreadsheetml/2006/main" count="351" uniqueCount="158">
  <si>
    <t>教师姓名</t>
    <phoneticPr fontId="3" type="noConversion"/>
  </si>
  <si>
    <t>Q1总量</t>
    <phoneticPr fontId="3" type="noConversion"/>
  </si>
  <si>
    <t>教师类型</t>
    <phoneticPr fontId="3" type="noConversion"/>
  </si>
  <si>
    <t>学期</t>
    <phoneticPr fontId="3" type="noConversion"/>
  </si>
  <si>
    <t>课程类别</t>
    <phoneticPr fontId="3" type="noConversion"/>
  </si>
  <si>
    <t>课程系数</t>
    <phoneticPr fontId="3" type="noConversion"/>
  </si>
  <si>
    <t>课程名称</t>
    <phoneticPr fontId="3" type="noConversion"/>
  </si>
  <si>
    <t>教学班组成</t>
    <phoneticPr fontId="3" type="noConversion"/>
  </si>
  <si>
    <t>已选人数</t>
    <phoneticPr fontId="3" type="noConversion"/>
  </si>
  <si>
    <t>人数系数</t>
    <phoneticPr fontId="3" type="noConversion"/>
  </si>
  <si>
    <t>周学时</t>
    <phoneticPr fontId="3" type="noConversion"/>
  </si>
  <si>
    <t>周数</t>
    <phoneticPr fontId="3" type="noConversion"/>
  </si>
  <si>
    <t>课程当量系数</t>
    <phoneticPr fontId="3" type="noConversion"/>
  </si>
  <si>
    <t>Q1</t>
    <phoneticPr fontId="3" type="noConversion"/>
  </si>
  <si>
    <t>备注</t>
    <phoneticPr fontId="3" type="noConversion"/>
  </si>
  <si>
    <t>平均人数</t>
    <phoneticPr fontId="3" type="noConversion"/>
  </si>
  <si>
    <t>在职</t>
    <phoneticPr fontId="3" type="noConversion"/>
  </si>
  <si>
    <t>数学</t>
    <phoneticPr fontId="3" type="noConversion"/>
  </si>
  <si>
    <t>微积分Ⅰ</t>
    <phoneticPr fontId="3" type="noConversion"/>
  </si>
  <si>
    <t>李莎莎</t>
    <phoneticPr fontId="3" type="noConversion"/>
  </si>
  <si>
    <t>在职</t>
    <phoneticPr fontId="3" type="noConversion"/>
  </si>
  <si>
    <t>数学</t>
    <phoneticPr fontId="3" type="noConversion"/>
  </si>
  <si>
    <t>刘经洪</t>
    <phoneticPr fontId="3" type="noConversion"/>
  </si>
  <si>
    <t>王聚丰</t>
    <phoneticPr fontId="3" type="noConversion"/>
  </si>
  <si>
    <t>数学</t>
  </si>
  <si>
    <t>线性代数(B)</t>
  </si>
  <si>
    <t>翁云杰</t>
  </si>
  <si>
    <t>国际经济与贸易(中美合作办学)151,金融学(中美合作办学)151</t>
  </si>
  <si>
    <t>微积分Ⅰ</t>
  </si>
  <si>
    <t>吴用</t>
  </si>
  <si>
    <t>机械电子工程151,机械电子工程152</t>
  </si>
  <si>
    <t>徐贤胜</t>
  </si>
  <si>
    <t>信息与计算科学151,信息与计算科学152</t>
  </si>
  <si>
    <t>余琛妍</t>
  </si>
  <si>
    <t>俞维虹</t>
  </si>
  <si>
    <t>李莎莎</t>
    <phoneticPr fontId="3" type="noConversion"/>
  </si>
  <si>
    <t>刘经洪</t>
    <phoneticPr fontId="3" type="noConversion"/>
  </si>
  <si>
    <t>孙海娜</t>
    <phoneticPr fontId="3" type="noConversion"/>
  </si>
  <si>
    <t>在职</t>
    <phoneticPr fontId="3" type="noConversion"/>
  </si>
  <si>
    <t>数学</t>
    <phoneticPr fontId="3" type="noConversion"/>
  </si>
  <si>
    <t>微积分Ⅰ</t>
    <phoneticPr fontId="3" type="noConversion"/>
  </si>
  <si>
    <t>涂黎晖</t>
    <phoneticPr fontId="3" type="noConversion"/>
  </si>
  <si>
    <t>王聚丰</t>
    <phoneticPr fontId="3" type="noConversion"/>
  </si>
  <si>
    <t>教师姓名</t>
  </si>
  <si>
    <t>教师类别</t>
    <phoneticPr fontId="3" type="noConversion"/>
  </si>
  <si>
    <t>课程名称</t>
  </si>
  <si>
    <t>教学班组成</t>
  </si>
  <si>
    <t>已选人数</t>
  </si>
  <si>
    <t>周学时</t>
  </si>
  <si>
    <t>李莎莎</t>
  </si>
  <si>
    <t>2</t>
  </si>
  <si>
    <t>0.92</t>
    <phoneticPr fontId="3" type="noConversion"/>
  </si>
  <si>
    <t>0.92</t>
  </si>
  <si>
    <t>生物工程151,生物工程152</t>
  </si>
  <si>
    <t>刘经洪</t>
  </si>
  <si>
    <t>机械设计制造及其自动化151,机械设计制造及其自动化152</t>
  </si>
  <si>
    <t>孙海娜</t>
  </si>
  <si>
    <t>高等数学</t>
  </si>
  <si>
    <t>涂黎晖</t>
  </si>
  <si>
    <t>机械设计制造及其自动化153,机械设计制造及其自动化154</t>
  </si>
  <si>
    <t>王聚丰</t>
  </si>
  <si>
    <t>概率论与数理统计</t>
  </si>
  <si>
    <t>概率论与数理统计(中美)</t>
  </si>
  <si>
    <t>在职</t>
    <phoneticPr fontId="3" type="noConversion"/>
  </si>
  <si>
    <t>数学</t>
    <phoneticPr fontId="3" type="noConversion"/>
  </si>
  <si>
    <t>学期、学年</t>
  </si>
  <si>
    <t>序号</t>
  </si>
  <si>
    <t>所在分院</t>
  </si>
  <si>
    <t>姓名</t>
  </si>
  <si>
    <t>Q1</t>
  </si>
  <si>
    <t>立交桥</t>
    <phoneticPr fontId="9" type="noConversion"/>
  </si>
  <si>
    <r>
      <t>Q3</t>
    </r>
    <r>
      <rPr>
        <b/>
        <sz val="10"/>
        <rFont val="宋体"/>
        <family val="3"/>
        <charset val="134"/>
      </rPr>
      <t>竞赛</t>
    </r>
  </si>
  <si>
    <t xml:space="preserve">课表工作量（含公选、重修） </t>
  </si>
  <si>
    <t>满工作量标准Q1规（分）</t>
  </si>
  <si>
    <t>超工作量部分Q1超（分）</t>
  </si>
  <si>
    <t>超工作量（元）</t>
  </si>
  <si>
    <t>超工作量（分）</t>
  </si>
  <si>
    <t>孙海娜</t>
    <phoneticPr fontId="3" type="noConversion"/>
  </si>
  <si>
    <t>涂黎晖</t>
    <phoneticPr fontId="3" type="noConversion"/>
  </si>
  <si>
    <t>翁云杰</t>
    <phoneticPr fontId="3" type="noConversion"/>
  </si>
  <si>
    <t>吴用</t>
    <phoneticPr fontId="3" type="noConversion"/>
  </si>
  <si>
    <t>余琛妍</t>
    <phoneticPr fontId="3" type="noConversion"/>
  </si>
  <si>
    <t>俞维虹</t>
    <phoneticPr fontId="3" type="noConversion"/>
  </si>
  <si>
    <t>徐贤胜</t>
    <phoneticPr fontId="3" type="noConversion"/>
  </si>
  <si>
    <t>课表与补贴合计（总分）</t>
    <phoneticPr fontId="3" type="noConversion"/>
  </si>
  <si>
    <t>合计</t>
    <phoneticPr fontId="3" type="noConversion"/>
  </si>
  <si>
    <t>学期</t>
    <phoneticPr fontId="3" type="noConversion"/>
  </si>
  <si>
    <t>兼职教师工作量</t>
    <phoneticPr fontId="3" type="noConversion"/>
  </si>
  <si>
    <t>合计</t>
    <phoneticPr fontId="3" type="noConversion"/>
  </si>
  <si>
    <t>V调计算办法</t>
    <phoneticPr fontId="9" type="noConversion"/>
  </si>
  <si>
    <t>学校下拨</t>
    <phoneticPr fontId="9" type="noConversion"/>
  </si>
  <si>
    <t>V调</t>
    <phoneticPr fontId="9" type="noConversion"/>
  </si>
  <si>
    <t>在职</t>
    <phoneticPr fontId="9" type="noConversion"/>
  </si>
  <si>
    <t>外聘</t>
    <phoneticPr fontId="9" type="noConversion"/>
  </si>
  <si>
    <t>数理所支出</t>
    <phoneticPr fontId="9" type="noConversion"/>
  </si>
  <si>
    <t>V调</t>
    <phoneticPr fontId="9" type="noConversion"/>
  </si>
  <si>
    <t>合计（总分）</t>
    <phoneticPr fontId="3" type="noConversion"/>
  </si>
  <si>
    <t>课表与补贴合计（计入V调）</t>
    <phoneticPr fontId="3" type="noConversion"/>
  </si>
  <si>
    <t>原始总分
（未计入V调）</t>
    <phoneticPr fontId="3" type="noConversion"/>
  </si>
  <si>
    <t>国际经济与贸易161,国际经济与贸易162</t>
  </si>
  <si>
    <t>电子信息类161,电子信息类162,电子信息类163</t>
  </si>
  <si>
    <t>计算机类161,计算机类162,计算机类163</t>
  </si>
  <si>
    <t>金融学161,金融学162</t>
  </si>
  <si>
    <t>计算机类164,信息与计算科学161,信息与计算科学162</t>
  </si>
  <si>
    <t>包装工程152,旅游管理151,旅游管理152</t>
  </si>
  <si>
    <t>国际经济与贸易151,国际经济与贸易152,国际贸易(国际投资求是实验班)151</t>
  </si>
  <si>
    <t>电子信息工程151,电子信息工程152</t>
  </si>
  <si>
    <t>生物工程161,生物工程162,生物工程163</t>
  </si>
  <si>
    <t>财务管理161,财务管理162</t>
  </si>
  <si>
    <t>微积分(中美)</t>
  </si>
  <si>
    <t>国际经济与贸易(中美合作办学)161,金融学(中美合作办学)161</t>
  </si>
  <si>
    <t>金融学163,金融学164</t>
  </si>
  <si>
    <t>自动化161,自动化162</t>
  </si>
  <si>
    <t>建筑学161,建筑学162</t>
  </si>
  <si>
    <t>工业设计161,工业设计162</t>
  </si>
  <si>
    <t>网络与新媒体161,网络与新媒体162,网络与新媒体163</t>
  </si>
  <si>
    <t>土木工程162,土木工程163,土木工程164</t>
  </si>
  <si>
    <t>数学组2016-2017-2在职教师课表工作量</t>
    <phoneticPr fontId="3" type="noConversion"/>
  </si>
  <si>
    <t>数学组2016-2017-1在职教师课表工作量</t>
    <phoneticPr fontId="3" type="noConversion"/>
  </si>
  <si>
    <t xml:space="preserve">微积分Ⅱ(B) </t>
  </si>
  <si>
    <t xml:space="preserve">微积分Ⅱ(C) </t>
  </si>
  <si>
    <t>能源与环境系统工程161,能源与环境系统工程162</t>
  </si>
  <si>
    <t>旅游管理151,旅游管理152,信息管理与信息系统151</t>
  </si>
  <si>
    <t xml:space="preserve">微积分Ⅱ(A) </t>
  </si>
  <si>
    <t>计算机类161,计算机类162</t>
  </si>
  <si>
    <t>工程管理161,工程管理162</t>
  </si>
  <si>
    <t>计算机类163,计算机类164</t>
  </si>
  <si>
    <t>制药工程151,制药工程152</t>
  </si>
  <si>
    <t>道路桥梁与渡河工程161,道路桥梁与渡河工程162</t>
  </si>
  <si>
    <t>包装工程161,电气工程及其自动化161</t>
  </si>
  <si>
    <t>信息与计算科学161,信息与计算科学162</t>
  </si>
  <si>
    <t>道路桥梁与渡河工程161,道路桥梁与渡河工程162,信息管理与信息系统161</t>
  </si>
  <si>
    <t>数据学院</t>
    <phoneticPr fontId="3" type="noConversion"/>
  </si>
  <si>
    <t>徐贤胜</t>
    <phoneticPr fontId="3" type="noConversion"/>
  </si>
  <si>
    <t>2016级</t>
  </si>
  <si>
    <t>俞维虹</t>
    <phoneticPr fontId="3" type="noConversion"/>
  </si>
  <si>
    <t>土木工程163,土木工程164</t>
  </si>
  <si>
    <t>旅游管理161,旅游管理162</t>
  </si>
  <si>
    <t>财务管理163,财务管理164</t>
  </si>
  <si>
    <t>数学建模-连续模型(选修)</t>
  </si>
  <si>
    <t>离散优化(选修)</t>
  </si>
  <si>
    <t>2</t>
    <phoneticPr fontId="3" type="noConversion"/>
  </si>
  <si>
    <t>0.92</t>
    <phoneticPr fontId="3" type="noConversion"/>
  </si>
  <si>
    <t>重修补修</t>
    <phoneticPr fontId="9" type="noConversion"/>
  </si>
  <si>
    <t xml:space="preserve">    2016-2017学年数理研究所教师教学工作量汇总表（2017.9.20)</t>
    <phoneticPr fontId="9" type="noConversion"/>
  </si>
  <si>
    <t>2016-2017-1</t>
    <phoneticPr fontId="3" type="noConversion"/>
  </si>
  <si>
    <t>2016-2017-2</t>
    <phoneticPr fontId="3" type="noConversion"/>
  </si>
  <si>
    <t>2016-2017全年</t>
    <phoneticPr fontId="3" type="noConversion"/>
  </si>
  <si>
    <t>2016-2017</t>
    <phoneticPr fontId="3" type="noConversion"/>
  </si>
  <si>
    <t>216-2017</t>
    <phoneticPr fontId="3" type="noConversion"/>
  </si>
  <si>
    <t>2016-2017</t>
    <phoneticPr fontId="3" type="noConversion"/>
  </si>
  <si>
    <t>2016-2017学年兼职教师工作量</t>
    <phoneticPr fontId="3" type="noConversion"/>
  </si>
  <si>
    <t>2016-2017-1</t>
    <phoneticPr fontId="3" type="noConversion"/>
  </si>
  <si>
    <t>2016-2017-2</t>
    <phoneticPr fontId="3" type="noConversion"/>
  </si>
  <si>
    <t>超工作量补贴（分）</t>
    <phoneticPr fontId="9" type="noConversion"/>
  </si>
  <si>
    <t>备注：V调考虑课表工作量Q1，即V调=（Q下拨-Q外聘）/（Q1初算+Q超工作量补贴）</t>
    <phoneticPr fontId="3" type="noConversion"/>
  </si>
  <si>
    <t>校教改</t>
    <phoneticPr fontId="3" type="noConversion"/>
  </si>
  <si>
    <t>新课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</si>
</sst>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.00_ "/>
    <numFmt numFmtId="177" formatCode="0.00_);[Red]\(0.00\)"/>
    <numFmt numFmtId="178" formatCode="0.0_);[Red]\(0.0\)"/>
    <numFmt numFmtId="179" formatCode="0.00;[Red]0.00"/>
    <numFmt numFmtId="180" formatCode="0_);[Red]\(0\)"/>
    <numFmt numFmtId="181" formatCode="0;[Red]0"/>
    <numFmt numFmtId="182" formatCode="0.0;[Red]0.0"/>
    <numFmt numFmtId="183" formatCode="0.000_);[Red]\(0.000\)"/>
  </numFmts>
  <fonts count="19">
    <font>
      <sz val="11"/>
      <color theme="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20"/>
      <name val="宋体"/>
      <family val="3"/>
      <charset val="134"/>
    </font>
    <font>
      <sz val="9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Times New Roman"/>
      <family val="1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9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176" fontId="0" fillId="0" borderId="1" xfId="0" applyNumberFormat="1" applyBorder="1">
      <alignment vertical="center"/>
    </xf>
    <xf numFmtId="176" fontId="0" fillId="0" borderId="0" xfId="0" applyNumberFormat="1">
      <alignment vertical="center"/>
    </xf>
    <xf numFmtId="49" fontId="5" fillId="0" borderId="1" xfId="1" applyNumberFormat="1" applyFont="1" applyBorder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177" fontId="5" fillId="0" borderId="4" xfId="1" applyNumberFormat="1" applyFont="1" applyFill="1" applyBorder="1" applyAlignment="1">
      <alignment horizontal="center" vertical="center"/>
    </xf>
    <xf numFmtId="49" fontId="6" fillId="0" borderId="1" xfId="1" applyNumberFormat="1" applyFont="1" applyBorder="1">
      <alignment vertical="center"/>
    </xf>
    <xf numFmtId="0" fontId="6" fillId="0" borderId="1" xfId="1" applyFont="1" applyBorder="1">
      <alignment vertical="center"/>
    </xf>
    <xf numFmtId="0" fontId="6" fillId="0" borderId="1" xfId="1" applyNumberFormat="1" applyFont="1" applyBorder="1">
      <alignment vertical="center"/>
    </xf>
    <xf numFmtId="176" fontId="6" fillId="0" borderId="1" xfId="1" applyNumberFormat="1" applyFont="1" applyBorder="1">
      <alignment vertical="center"/>
    </xf>
    <xf numFmtId="177" fontId="0" fillId="0" borderId="0" xfId="0" applyNumberFormat="1" applyAlignment="1">
      <alignment horizontal="center" vertical="center"/>
    </xf>
    <xf numFmtId="176" fontId="7" fillId="0" borderId="1" xfId="1" applyNumberFormat="1" applyFont="1" applyBorder="1">
      <alignment vertical="center"/>
    </xf>
    <xf numFmtId="176" fontId="1" fillId="0" borderId="1" xfId="0" applyNumberFormat="1" applyFont="1" applyBorder="1">
      <alignment vertical="center"/>
    </xf>
    <xf numFmtId="178" fontId="11" fillId="0" borderId="1" xfId="0" applyNumberFormat="1" applyFont="1" applyBorder="1" applyAlignment="1">
      <alignment horizontal="center" vertical="center" wrapText="1"/>
    </xf>
    <xf numFmtId="179" fontId="11" fillId="0" borderId="1" xfId="0" applyNumberFormat="1" applyFont="1" applyBorder="1" applyAlignment="1">
      <alignment horizontal="center" vertical="center" wrapText="1"/>
    </xf>
    <xf numFmtId="177" fontId="11" fillId="0" borderId="1" xfId="0" applyNumberFormat="1" applyFont="1" applyBorder="1" applyAlignment="1">
      <alignment horizontal="center" vertical="center" wrapText="1"/>
    </xf>
    <xf numFmtId="180" fontId="11" fillId="0" borderId="1" xfId="0" applyNumberFormat="1" applyFont="1" applyBorder="1" applyAlignment="1">
      <alignment horizontal="center" vertical="center"/>
    </xf>
    <xf numFmtId="178" fontId="11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179" fontId="13" fillId="0" borderId="2" xfId="0" applyNumberFormat="1" applyFont="1" applyBorder="1" applyAlignment="1">
      <alignment horizontal="center" vertical="center"/>
    </xf>
    <xf numFmtId="179" fontId="11" fillId="2" borderId="2" xfId="0" applyNumberFormat="1" applyFont="1" applyFill="1" applyBorder="1" applyAlignment="1">
      <alignment horizontal="center" vertical="center"/>
    </xf>
    <xf numFmtId="177" fontId="11" fillId="2" borderId="2" xfId="0" applyNumberFormat="1" applyFont="1" applyFill="1" applyBorder="1" applyAlignment="1">
      <alignment horizontal="center" vertical="center" wrapText="1"/>
    </xf>
    <xf numFmtId="177" fontId="13" fillId="2" borderId="2" xfId="0" applyNumberFormat="1" applyFont="1" applyFill="1" applyBorder="1" applyAlignment="1">
      <alignment horizontal="center" vertical="center" wrapText="1"/>
    </xf>
    <xf numFmtId="181" fontId="11" fillId="0" borderId="1" xfId="0" applyNumberFormat="1" applyFont="1" applyBorder="1" applyAlignment="1">
      <alignment horizontal="center" vertical="center" wrapText="1"/>
    </xf>
    <xf numFmtId="182" fontId="11" fillId="2" borderId="1" xfId="0" applyNumberFormat="1" applyFont="1" applyFill="1" applyBorder="1" applyAlignment="1">
      <alignment horizontal="center" vertical="center" wrapText="1"/>
    </xf>
    <xf numFmtId="182" fontId="11" fillId="0" borderId="1" xfId="0" applyNumberFormat="1" applyFont="1" applyBorder="1" applyAlignment="1">
      <alignment horizontal="center" vertical="center" wrapText="1"/>
    </xf>
    <xf numFmtId="177" fontId="11" fillId="0" borderId="6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79" fontId="6" fillId="0" borderId="6" xfId="0" applyNumberFormat="1" applyFont="1" applyBorder="1" applyAlignment="1">
      <alignment horizontal="center" vertical="center"/>
    </xf>
    <xf numFmtId="179" fontId="6" fillId="0" borderId="1" xfId="0" applyNumberFormat="1" applyFont="1" applyBorder="1" applyAlignment="1">
      <alignment horizontal="center" vertical="center"/>
    </xf>
    <xf numFmtId="179" fontId="6" fillId="0" borderId="8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83" fontId="6" fillId="0" borderId="1" xfId="0" applyNumberFormat="1" applyFont="1" applyBorder="1" applyAlignment="1">
      <alignment horizontal="center" vertical="center"/>
    </xf>
    <xf numFmtId="176" fontId="6" fillId="4" borderId="1" xfId="0" applyNumberFormat="1" applyFont="1" applyFill="1" applyBorder="1" applyAlignment="1">
      <alignment horizontal="center" vertical="center"/>
    </xf>
    <xf numFmtId="183" fontId="1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183" fontId="11" fillId="5" borderId="1" xfId="0" applyNumberFormat="1" applyFont="1" applyFill="1" applyBorder="1" applyAlignment="1">
      <alignment horizontal="center" vertical="center" wrapText="1"/>
    </xf>
    <xf numFmtId="183" fontId="6" fillId="5" borderId="1" xfId="0" applyNumberFormat="1" applyFont="1" applyFill="1" applyBorder="1" applyAlignment="1">
      <alignment horizontal="center" vertical="center"/>
    </xf>
    <xf numFmtId="176" fontId="6" fillId="5" borderId="1" xfId="0" applyNumberFormat="1" applyFont="1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6" fillId="0" borderId="2" xfId="1" applyNumberFormat="1" applyFont="1" applyBorder="1" applyAlignment="1">
      <alignment horizontal="center" vertical="center"/>
    </xf>
    <xf numFmtId="177" fontId="6" fillId="0" borderId="2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6" fillId="0" borderId="1" xfId="0" quotePrefix="1" applyFont="1" applyBorder="1">
      <alignment vertical="center"/>
    </xf>
    <xf numFmtId="49" fontId="17" fillId="0" borderId="1" xfId="0" quotePrefix="1" applyNumberFormat="1" applyFont="1" applyBorder="1">
      <alignment vertical="center"/>
    </xf>
    <xf numFmtId="0" fontId="16" fillId="0" borderId="1" xfId="0" quotePrefix="1" applyNumberFormat="1" applyFont="1" applyBorder="1">
      <alignment vertical="center"/>
    </xf>
    <xf numFmtId="176" fontId="0" fillId="0" borderId="4" xfId="0" applyNumberFormat="1" applyFill="1" applyBorder="1" applyAlignment="1">
      <alignment horizontal="center" vertical="center"/>
    </xf>
    <xf numFmtId="49" fontId="6" fillId="0" borderId="2" xfId="1" applyNumberFormat="1" applyFont="1" applyBorder="1" applyAlignment="1">
      <alignment horizontal="center" vertical="center"/>
    </xf>
    <xf numFmtId="177" fontId="6" fillId="0" borderId="2" xfId="1" applyNumberFormat="1" applyFont="1" applyBorder="1" applyAlignment="1">
      <alignment horizontal="center" vertical="center"/>
    </xf>
    <xf numFmtId="0" fontId="18" fillId="0" borderId="1" xfId="0" quotePrefix="1" applyFont="1" applyBorder="1">
      <alignment vertical="center"/>
    </xf>
    <xf numFmtId="0" fontId="18" fillId="0" borderId="1" xfId="0" quotePrefix="1" applyNumberFormat="1" applyFont="1" applyBorder="1">
      <alignment vertical="center"/>
    </xf>
    <xf numFmtId="49" fontId="18" fillId="0" borderId="1" xfId="0" quotePrefix="1" applyNumberFormat="1" applyFont="1" applyBorder="1">
      <alignment vertical="center"/>
    </xf>
    <xf numFmtId="0" fontId="1" fillId="0" borderId="1" xfId="0" applyFont="1" applyBorder="1">
      <alignment vertical="center"/>
    </xf>
    <xf numFmtId="0" fontId="7" fillId="0" borderId="1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6" fontId="0" fillId="0" borderId="2" xfId="0" applyNumberFormat="1" applyBorder="1" applyAlignment="1">
      <alignment vertical="center"/>
    </xf>
    <xf numFmtId="176" fontId="0" fillId="0" borderId="3" xfId="0" applyNumberFormat="1" applyBorder="1" applyAlignment="1">
      <alignment vertical="center"/>
    </xf>
    <xf numFmtId="176" fontId="0" fillId="0" borderId="2" xfId="0" applyNumberForma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4" xfId="0" applyNumberFormat="1" applyFill="1" applyBorder="1" applyAlignment="1">
      <alignment horizontal="center" vertical="center"/>
    </xf>
    <xf numFmtId="49" fontId="6" fillId="0" borderId="2" xfId="1" applyNumberFormat="1" applyFont="1" applyBorder="1" applyAlignment="1">
      <alignment horizontal="center" vertical="center"/>
    </xf>
    <xf numFmtId="49" fontId="6" fillId="0" borderId="4" xfId="1" applyNumberFormat="1" applyFont="1" applyBorder="1" applyAlignment="1">
      <alignment horizontal="center" vertical="center"/>
    </xf>
    <xf numFmtId="177" fontId="6" fillId="0" borderId="2" xfId="1" applyNumberFormat="1" applyFont="1" applyBorder="1" applyAlignment="1">
      <alignment horizontal="center" vertical="center"/>
    </xf>
    <xf numFmtId="177" fontId="6" fillId="0" borderId="4" xfId="1" applyNumberFormat="1" applyFont="1" applyBorder="1" applyAlignment="1">
      <alignment horizontal="center" vertical="center"/>
    </xf>
    <xf numFmtId="49" fontId="6" fillId="0" borderId="3" xfId="1" applyNumberFormat="1" applyFont="1" applyBorder="1" applyAlignment="1">
      <alignment horizontal="center" vertical="center"/>
    </xf>
    <xf numFmtId="177" fontId="6" fillId="0" borderId="3" xfId="1" applyNumberFormat="1" applyFont="1" applyBorder="1" applyAlignment="1">
      <alignment horizontal="center" vertical="center"/>
    </xf>
    <xf numFmtId="178" fontId="8" fillId="0" borderId="5" xfId="0" applyNumberFormat="1" applyFont="1" applyBorder="1" applyAlignment="1">
      <alignment horizontal="center" vertical="center"/>
    </xf>
    <xf numFmtId="178" fontId="10" fillId="0" borderId="5" xfId="0" applyNumberFormat="1" applyFont="1" applyBorder="1" applyAlignment="1">
      <alignment horizontal="center" vertical="center"/>
    </xf>
    <xf numFmtId="178" fontId="11" fillId="0" borderId="1" xfId="0" applyNumberFormat="1" applyFont="1" applyBorder="1" applyAlignment="1">
      <alignment horizontal="center" vertical="center" wrapText="1"/>
    </xf>
    <xf numFmtId="178" fontId="11" fillId="0" borderId="6" xfId="0" applyNumberFormat="1" applyFont="1" applyBorder="1" applyAlignment="1">
      <alignment horizontal="center" vertical="center" wrapText="1"/>
    </xf>
    <xf numFmtId="178" fontId="11" fillId="0" borderId="7" xfId="0" applyNumberFormat="1" applyFont="1" applyBorder="1" applyAlignment="1">
      <alignment horizontal="center" vertical="center" wrapText="1"/>
    </xf>
    <xf numFmtId="177" fontId="12" fillId="0" borderId="1" xfId="0" applyNumberFormat="1" applyFont="1" applyBorder="1" applyAlignment="1">
      <alignment horizontal="center" vertical="center" wrapText="1"/>
    </xf>
    <xf numFmtId="177" fontId="1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workbookViewId="0">
      <selection activeCell="T16" sqref="T16"/>
    </sheetView>
  </sheetViews>
  <sheetFormatPr defaultRowHeight="13.5"/>
  <cols>
    <col min="3" max="3" width="6.25" customWidth="1"/>
    <col min="4" max="4" width="5.125" customWidth="1"/>
    <col min="6" max="6" width="9.5" customWidth="1"/>
    <col min="7" max="7" width="15.375" customWidth="1"/>
    <col min="8" max="8" width="16" customWidth="1"/>
    <col min="9" max="9" width="6.375" customWidth="1"/>
    <col min="10" max="10" width="5.5" customWidth="1"/>
    <col min="11" max="11" width="6.125" customWidth="1"/>
    <col min="12" max="12" width="8.75" customWidth="1"/>
    <col min="13" max="13" width="6.125" customWidth="1"/>
    <col min="15" max="15" width="9.375" customWidth="1"/>
    <col min="16" max="16" width="8.625" customWidth="1"/>
  </cols>
  <sheetData>
    <row r="1" spans="1:16" ht="30" customHeight="1">
      <c r="A1" s="69" t="s">
        <v>118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</row>
    <row r="2" spans="1:1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2" t="s">
        <v>14</v>
      </c>
      <c r="P2" s="2" t="s">
        <v>15</v>
      </c>
    </row>
    <row r="3" spans="1:16">
      <c r="A3" s="65" t="s">
        <v>35</v>
      </c>
      <c r="B3" s="70">
        <f>SUM(N3:N4)</f>
        <v>187.68</v>
      </c>
      <c r="C3" s="1" t="s">
        <v>16</v>
      </c>
      <c r="D3" s="1">
        <v>1</v>
      </c>
      <c r="E3" s="1" t="s">
        <v>17</v>
      </c>
      <c r="F3" s="1">
        <v>0.92</v>
      </c>
      <c r="G3" s="1" t="s">
        <v>18</v>
      </c>
      <c r="H3" s="54" t="s">
        <v>99</v>
      </c>
      <c r="I3" s="56">
        <v>88</v>
      </c>
      <c r="J3" s="1">
        <v>1</v>
      </c>
      <c r="K3" s="1">
        <v>6</v>
      </c>
      <c r="L3" s="1">
        <v>17</v>
      </c>
      <c r="M3" s="1">
        <v>1</v>
      </c>
      <c r="N3" s="3">
        <f t="shared" ref="N3:N24" si="0">F3*J3*K3*L3*M3</f>
        <v>93.84</v>
      </c>
      <c r="O3" s="16"/>
      <c r="P3" s="72">
        <f>AVERAGE(I3:I4)</f>
        <v>90.5</v>
      </c>
    </row>
    <row r="4" spans="1:16">
      <c r="A4" s="66"/>
      <c r="B4" s="71"/>
      <c r="C4" s="1" t="s">
        <v>16</v>
      </c>
      <c r="D4" s="1">
        <v>1</v>
      </c>
      <c r="E4" s="1" t="s">
        <v>17</v>
      </c>
      <c r="F4" s="1">
        <v>0.92</v>
      </c>
      <c r="G4" s="1" t="s">
        <v>18</v>
      </c>
      <c r="H4" s="54" t="s">
        <v>100</v>
      </c>
      <c r="I4" s="56">
        <v>93</v>
      </c>
      <c r="J4" s="1">
        <v>1</v>
      </c>
      <c r="K4" s="1">
        <v>6</v>
      </c>
      <c r="L4" s="1">
        <v>17</v>
      </c>
      <c r="M4" s="1">
        <v>1</v>
      </c>
      <c r="N4" s="3">
        <f t="shared" si="0"/>
        <v>93.84</v>
      </c>
      <c r="O4" s="3"/>
      <c r="P4" s="73"/>
    </row>
    <row r="5" spans="1:16">
      <c r="A5" s="65" t="s">
        <v>36</v>
      </c>
      <c r="B5" s="74">
        <f>SUM(N5:N6)</f>
        <v>187.68</v>
      </c>
      <c r="C5" s="1" t="s">
        <v>16</v>
      </c>
      <c r="D5" s="1">
        <v>1</v>
      </c>
      <c r="E5" s="1" t="s">
        <v>17</v>
      </c>
      <c r="F5" s="1">
        <v>0.92</v>
      </c>
      <c r="G5" s="1" t="s">
        <v>18</v>
      </c>
      <c r="H5" s="54" t="s">
        <v>59</v>
      </c>
      <c r="I5" s="56">
        <v>62</v>
      </c>
      <c r="J5" s="1">
        <v>1</v>
      </c>
      <c r="K5" s="1">
        <v>6</v>
      </c>
      <c r="L5" s="1">
        <v>17</v>
      </c>
      <c r="M5" s="1">
        <v>1</v>
      </c>
      <c r="N5" s="3">
        <f t="shared" si="0"/>
        <v>93.84</v>
      </c>
      <c r="O5" s="3"/>
      <c r="P5" s="72">
        <f>AVERAGE(I5:I6)</f>
        <v>62.5</v>
      </c>
    </row>
    <row r="6" spans="1:16">
      <c r="A6" s="66"/>
      <c r="B6" s="75"/>
      <c r="C6" s="1" t="s">
        <v>16</v>
      </c>
      <c r="D6" s="1">
        <v>1</v>
      </c>
      <c r="E6" s="1" t="s">
        <v>17</v>
      </c>
      <c r="F6" s="1">
        <v>0.92</v>
      </c>
      <c r="G6" s="1" t="s">
        <v>18</v>
      </c>
      <c r="H6" s="54" t="s">
        <v>55</v>
      </c>
      <c r="I6" s="56">
        <v>63</v>
      </c>
      <c r="J6" s="1">
        <v>1</v>
      </c>
      <c r="K6" s="1">
        <v>6</v>
      </c>
      <c r="L6" s="1">
        <v>17</v>
      </c>
      <c r="M6" s="1">
        <v>1</v>
      </c>
      <c r="N6" s="3">
        <f t="shared" si="0"/>
        <v>93.84</v>
      </c>
      <c r="O6" s="3"/>
      <c r="P6" s="73"/>
    </row>
    <row r="7" spans="1:16">
      <c r="A7" s="65" t="s">
        <v>37</v>
      </c>
      <c r="B7" s="74">
        <f>SUM(N7:N8)</f>
        <v>197.06400000000002</v>
      </c>
      <c r="C7" s="1" t="s">
        <v>38</v>
      </c>
      <c r="D7" s="1">
        <v>1</v>
      </c>
      <c r="E7" s="1" t="s">
        <v>39</v>
      </c>
      <c r="F7" s="1">
        <v>0.92</v>
      </c>
      <c r="G7" s="1" t="s">
        <v>40</v>
      </c>
      <c r="H7" s="54" t="s">
        <v>101</v>
      </c>
      <c r="I7" s="56">
        <v>121</v>
      </c>
      <c r="J7" s="1">
        <v>1.1000000000000001</v>
      </c>
      <c r="K7" s="1">
        <v>6</v>
      </c>
      <c r="L7" s="1">
        <v>17</v>
      </c>
      <c r="M7" s="1">
        <v>1</v>
      </c>
      <c r="N7" s="3">
        <f t="shared" si="0"/>
        <v>103.22400000000002</v>
      </c>
      <c r="O7" s="3"/>
      <c r="P7" s="72">
        <f>AVERAGE(I7:I8)</f>
        <v>102</v>
      </c>
    </row>
    <row r="8" spans="1:16">
      <c r="A8" s="66"/>
      <c r="B8" s="75"/>
      <c r="C8" s="1" t="s">
        <v>38</v>
      </c>
      <c r="D8" s="1">
        <v>1</v>
      </c>
      <c r="E8" s="1" t="s">
        <v>39</v>
      </c>
      <c r="F8" s="1">
        <v>0.92</v>
      </c>
      <c r="G8" s="1" t="s">
        <v>40</v>
      </c>
      <c r="H8" s="54" t="s">
        <v>102</v>
      </c>
      <c r="I8" s="56">
        <v>83</v>
      </c>
      <c r="J8" s="1">
        <v>1</v>
      </c>
      <c r="K8" s="1">
        <v>6</v>
      </c>
      <c r="L8" s="1">
        <v>17</v>
      </c>
      <c r="M8" s="1">
        <v>1</v>
      </c>
      <c r="N8" s="3">
        <f t="shared" si="0"/>
        <v>93.84</v>
      </c>
      <c r="O8" s="3"/>
      <c r="P8" s="73"/>
    </row>
    <row r="9" spans="1:16">
      <c r="A9" s="65" t="s">
        <v>41</v>
      </c>
      <c r="B9" s="74">
        <f>SUM(N9:N12)</f>
        <v>202.39999999999998</v>
      </c>
      <c r="C9" s="1" t="s">
        <v>38</v>
      </c>
      <c r="D9" s="1">
        <v>1</v>
      </c>
      <c r="E9" s="1" t="s">
        <v>39</v>
      </c>
      <c r="F9" s="1">
        <v>0.92</v>
      </c>
      <c r="G9" s="55" t="s">
        <v>28</v>
      </c>
      <c r="H9" s="54" t="s">
        <v>103</v>
      </c>
      <c r="I9" s="56">
        <v>132</v>
      </c>
      <c r="J9" s="1">
        <v>1</v>
      </c>
      <c r="K9" s="1">
        <v>6</v>
      </c>
      <c r="L9" s="1">
        <v>17</v>
      </c>
      <c r="M9" s="1">
        <v>1</v>
      </c>
      <c r="N9" s="3">
        <f t="shared" si="0"/>
        <v>93.84</v>
      </c>
      <c r="O9" s="3"/>
      <c r="P9" s="72">
        <f>AVERAGE(I9:I12)</f>
        <v>83</v>
      </c>
    </row>
    <row r="10" spans="1:16">
      <c r="A10" s="76"/>
      <c r="B10" s="77"/>
      <c r="C10" s="1" t="s">
        <v>38</v>
      </c>
      <c r="D10" s="1">
        <v>1</v>
      </c>
      <c r="E10" s="1" t="s">
        <v>39</v>
      </c>
      <c r="F10" s="1">
        <v>0.92</v>
      </c>
      <c r="G10" s="55" t="s">
        <v>25</v>
      </c>
      <c r="H10" s="54" t="s">
        <v>104</v>
      </c>
      <c r="I10" s="56">
        <v>77</v>
      </c>
      <c r="J10" s="1">
        <v>1</v>
      </c>
      <c r="K10" s="1">
        <v>3</v>
      </c>
      <c r="L10" s="1">
        <v>17</v>
      </c>
      <c r="M10" s="1">
        <v>1</v>
      </c>
      <c r="N10" s="3">
        <f t="shared" si="0"/>
        <v>46.92</v>
      </c>
      <c r="O10" s="3"/>
      <c r="P10" s="78"/>
    </row>
    <row r="11" spans="1:16">
      <c r="A11" s="76"/>
      <c r="B11" s="77"/>
      <c r="C11" s="1" t="s">
        <v>16</v>
      </c>
      <c r="D11" s="1">
        <v>1</v>
      </c>
      <c r="E11" s="1" t="s">
        <v>17</v>
      </c>
      <c r="F11" s="1">
        <v>0.92</v>
      </c>
      <c r="G11" s="62" t="s">
        <v>139</v>
      </c>
      <c r="H11" s="54"/>
      <c r="I11" s="61">
        <v>39</v>
      </c>
      <c r="J11" s="1">
        <v>1</v>
      </c>
      <c r="K11" s="1">
        <v>1</v>
      </c>
      <c r="L11" s="1">
        <v>16</v>
      </c>
      <c r="M11" s="1">
        <v>1</v>
      </c>
      <c r="N11" s="3">
        <f t="shared" si="0"/>
        <v>14.72</v>
      </c>
      <c r="O11" s="3"/>
      <c r="P11" s="78"/>
    </row>
    <row r="12" spans="1:16">
      <c r="A12" s="66"/>
      <c r="B12" s="75"/>
      <c r="C12" s="1" t="s">
        <v>38</v>
      </c>
      <c r="D12" s="1">
        <v>1</v>
      </c>
      <c r="E12" s="1" t="s">
        <v>39</v>
      </c>
      <c r="F12" s="1">
        <v>0.92</v>
      </c>
      <c r="G12" s="55" t="s">
        <v>25</v>
      </c>
      <c r="H12" s="54" t="s">
        <v>105</v>
      </c>
      <c r="I12" s="56">
        <v>84</v>
      </c>
      <c r="J12" s="1">
        <v>1</v>
      </c>
      <c r="K12" s="1">
        <v>3</v>
      </c>
      <c r="L12" s="1">
        <v>17</v>
      </c>
      <c r="M12" s="1">
        <v>1</v>
      </c>
      <c r="N12" s="3">
        <f t="shared" si="0"/>
        <v>46.92</v>
      </c>
      <c r="O12" s="3"/>
      <c r="P12" s="73"/>
    </row>
    <row r="13" spans="1:16">
      <c r="A13" s="65" t="s">
        <v>42</v>
      </c>
      <c r="B13" s="74">
        <f>SUM(N13:N15)</f>
        <v>140.76</v>
      </c>
      <c r="C13" s="1" t="s">
        <v>38</v>
      </c>
      <c r="D13" s="1">
        <v>1</v>
      </c>
      <c r="E13" s="1" t="s">
        <v>39</v>
      </c>
      <c r="F13" s="1">
        <v>0.92</v>
      </c>
      <c r="G13" s="55" t="s">
        <v>61</v>
      </c>
      <c r="H13" s="54" t="s">
        <v>32</v>
      </c>
      <c r="I13" s="56">
        <v>80</v>
      </c>
      <c r="J13" s="1">
        <v>1</v>
      </c>
      <c r="K13" s="1">
        <v>3</v>
      </c>
      <c r="L13" s="1">
        <v>17</v>
      </c>
      <c r="M13" s="1">
        <v>1</v>
      </c>
      <c r="N13" s="3">
        <f t="shared" si="0"/>
        <v>46.92</v>
      </c>
      <c r="O13" s="3"/>
      <c r="P13" s="72">
        <f>AVERAGE(I13:I15)</f>
        <v>83</v>
      </c>
    </row>
    <row r="14" spans="1:16">
      <c r="A14" s="76"/>
      <c r="B14" s="77"/>
      <c r="C14" s="1" t="s">
        <v>38</v>
      </c>
      <c r="D14" s="1">
        <v>1</v>
      </c>
      <c r="E14" s="1" t="s">
        <v>39</v>
      </c>
      <c r="F14" s="1">
        <v>0.92</v>
      </c>
      <c r="G14" s="55" t="s">
        <v>61</v>
      </c>
      <c r="H14" s="54" t="s">
        <v>106</v>
      </c>
      <c r="I14" s="56">
        <v>97</v>
      </c>
      <c r="J14" s="1">
        <v>1</v>
      </c>
      <c r="K14" s="1">
        <v>3</v>
      </c>
      <c r="L14" s="1">
        <v>17</v>
      </c>
      <c r="M14" s="1">
        <v>1</v>
      </c>
      <c r="N14" s="3">
        <f t="shared" si="0"/>
        <v>46.92</v>
      </c>
      <c r="O14" s="3"/>
      <c r="P14" s="78"/>
    </row>
    <row r="15" spans="1:16">
      <c r="A15" s="76"/>
      <c r="B15" s="77"/>
      <c r="C15" s="1" t="s">
        <v>38</v>
      </c>
      <c r="D15" s="1">
        <v>1</v>
      </c>
      <c r="E15" s="1" t="s">
        <v>39</v>
      </c>
      <c r="F15" s="1">
        <v>0.92</v>
      </c>
      <c r="G15" s="55" t="s">
        <v>62</v>
      </c>
      <c r="H15" s="54" t="s">
        <v>27</v>
      </c>
      <c r="I15" s="56">
        <v>72</v>
      </c>
      <c r="J15" s="1">
        <v>1</v>
      </c>
      <c r="K15" s="1">
        <v>3</v>
      </c>
      <c r="L15" s="1">
        <v>17</v>
      </c>
      <c r="M15" s="1">
        <v>1</v>
      </c>
      <c r="N15" s="3">
        <f t="shared" si="0"/>
        <v>46.92</v>
      </c>
      <c r="O15" s="3"/>
      <c r="P15" s="78"/>
    </row>
    <row r="16" spans="1:16">
      <c r="A16" s="68" t="s">
        <v>26</v>
      </c>
      <c r="B16" s="67">
        <f>SUM(N16:N17)</f>
        <v>197.06400000000002</v>
      </c>
      <c r="C16" s="1" t="s">
        <v>38</v>
      </c>
      <c r="D16" s="1">
        <v>1</v>
      </c>
      <c r="E16" s="1" t="s">
        <v>24</v>
      </c>
      <c r="F16" s="1">
        <v>0.92</v>
      </c>
      <c r="G16" s="55" t="s">
        <v>28</v>
      </c>
      <c r="H16" s="54" t="s">
        <v>107</v>
      </c>
      <c r="I16" s="56">
        <v>120</v>
      </c>
      <c r="J16" s="1">
        <v>1.1000000000000001</v>
      </c>
      <c r="K16" s="1">
        <v>6</v>
      </c>
      <c r="L16" s="1">
        <v>17</v>
      </c>
      <c r="M16" s="1">
        <v>1</v>
      </c>
      <c r="N16" s="3">
        <f t="shared" si="0"/>
        <v>103.22400000000002</v>
      </c>
      <c r="O16" s="3"/>
      <c r="P16" s="72">
        <f>AVERAGE(I16:I17)</f>
        <v>101.5</v>
      </c>
    </row>
    <row r="17" spans="1:16">
      <c r="A17" s="68"/>
      <c r="B17" s="68"/>
      <c r="C17" s="1" t="s">
        <v>38</v>
      </c>
      <c r="D17" s="1">
        <v>1</v>
      </c>
      <c r="E17" s="1" t="s">
        <v>24</v>
      </c>
      <c r="F17" s="1">
        <v>0.92</v>
      </c>
      <c r="G17" s="55" t="s">
        <v>28</v>
      </c>
      <c r="H17" s="54" t="s">
        <v>108</v>
      </c>
      <c r="I17" s="56">
        <v>83</v>
      </c>
      <c r="J17" s="1">
        <v>1</v>
      </c>
      <c r="K17" s="1">
        <v>6</v>
      </c>
      <c r="L17" s="1">
        <v>17</v>
      </c>
      <c r="M17" s="1">
        <v>1</v>
      </c>
      <c r="N17" s="3">
        <f t="shared" si="0"/>
        <v>93.84</v>
      </c>
      <c r="O17" s="3"/>
      <c r="P17" s="73"/>
    </row>
    <row r="18" spans="1:16">
      <c r="A18" s="65" t="s">
        <v>29</v>
      </c>
      <c r="B18" s="67">
        <f>SUM(N18:N19)</f>
        <v>108.56</v>
      </c>
      <c r="C18" s="1" t="s">
        <v>16</v>
      </c>
      <c r="D18" s="1">
        <v>1</v>
      </c>
      <c r="E18" s="1" t="s">
        <v>17</v>
      </c>
      <c r="F18" s="1">
        <v>0.92</v>
      </c>
      <c r="G18" s="62" t="s">
        <v>139</v>
      </c>
      <c r="H18" s="54"/>
      <c r="I18" s="61">
        <v>39</v>
      </c>
      <c r="J18" s="1">
        <v>1</v>
      </c>
      <c r="K18" s="1">
        <v>1</v>
      </c>
      <c r="L18" s="1">
        <v>16</v>
      </c>
      <c r="M18" s="1">
        <v>1</v>
      </c>
      <c r="N18" s="3">
        <f t="shared" ref="N18" si="1">F18*J18*K18*L18*M18</f>
        <v>14.72</v>
      </c>
      <c r="O18" s="3"/>
      <c r="P18" s="57"/>
    </row>
    <row r="19" spans="1:16">
      <c r="A19" s="66"/>
      <c r="B19" s="68"/>
      <c r="C19" s="1" t="s">
        <v>38</v>
      </c>
      <c r="D19" s="1">
        <v>1</v>
      </c>
      <c r="E19" s="1" t="s">
        <v>24</v>
      </c>
      <c r="F19" s="1">
        <v>0.92</v>
      </c>
      <c r="G19" s="55" t="s">
        <v>109</v>
      </c>
      <c r="H19" s="54" t="s">
        <v>110</v>
      </c>
      <c r="I19" s="56">
        <v>69</v>
      </c>
      <c r="J19" s="1">
        <v>1</v>
      </c>
      <c r="K19" s="1">
        <v>6</v>
      </c>
      <c r="L19" s="1">
        <v>17</v>
      </c>
      <c r="M19" s="1">
        <v>1</v>
      </c>
      <c r="N19" s="3">
        <f t="shared" si="0"/>
        <v>93.84</v>
      </c>
      <c r="O19" s="16"/>
      <c r="P19" s="48">
        <f>AVERAGE(I19:I19)</f>
        <v>69</v>
      </c>
    </row>
    <row r="20" spans="1:16">
      <c r="A20" s="68" t="s">
        <v>33</v>
      </c>
      <c r="B20" s="67">
        <f>SUM(N20:N21)</f>
        <v>206.44800000000001</v>
      </c>
      <c r="C20" s="1" t="s">
        <v>38</v>
      </c>
      <c r="D20" s="1">
        <v>1</v>
      </c>
      <c r="E20" s="1" t="s">
        <v>24</v>
      </c>
      <c r="F20" s="1">
        <v>0.92</v>
      </c>
      <c r="G20" s="55" t="s">
        <v>28</v>
      </c>
      <c r="H20" s="54" t="s">
        <v>111</v>
      </c>
      <c r="I20" s="56">
        <v>85</v>
      </c>
      <c r="J20" s="1">
        <v>1</v>
      </c>
      <c r="K20" s="1">
        <v>6</v>
      </c>
      <c r="L20" s="1">
        <v>17</v>
      </c>
      <c r="M20" s="63">
        <v>1.2</v>
      </c>
      <c r="N20" s="3">
        <f t="shared" si="0"/>
        <v>112.608</v>
      </c>
      <c r="O20" s="16" t="s">
        <v>156</v>
      </c>
      <c r="P20" s="72">
        <f>AVERAGE(I20:I21)</f>
        <v>83</v>
      </c>
    </row>
    <row r="21" spans="1:16">
      <c r="A21" s="68"/>
      <c r="B21" s="68"/>
      <c r="C21" s="1" t="s">
        <v>38</v>
      </c>
      <c r="D21" s="1">
        <v>1</v>
      </c>
      <c r="E21" s="1" t="s">
        <v>24</v>
      </c>
      <c r="F21" s="1">
        <v>0.92</v>
      </c>
      <c r="G21" s="55" t="s">
        <v>28</v>
      </c>
      <c r="H21" s="54" t="s">
        <v>112</v>
      </c>
      <c r="I21" s="56">
        <v>81</v>
      </c>
      <c r="J21" s="1">
        <v>1</v>
      </c>
      <c r="K21" s="1">
        <v>6</v>
      </c>
      <c r="L21" s="1">
        <v>17</v>
      </c>
      <c r="M21" s="1">
        <v>1</v>
      </c>
      <c r="N21" s="3">
        <f t="shared" si="0"/>
        <v>93.84</v>
      </c>
      <c r="O21" s="3"/>
      <c r="P21" s="73"/>
    </row>
    <row r="22" spans="1:16">
      <c r="A22" s="68" t="s">
        <v>34</v>
      </c>
      <c r="B22" s="67">
        <f>SUM(N22:N24)</f>
        <v>187.68</v>
      </c>
      <c r="C22" s="1" t="s">
        <v>38</v>
      </c>
      <c r="D22" s="1">
        <v>1</v>
      </c>
      <c r="E22" s="1" t="s">
        <v>24</v>
      </c>
      <c r="F22" s="1">
        <v>0.92</v>
      </c>
      <c r="G22" s="55" t="s">
        <v>57</v>
      </c>
      <c r="H22" s="54" t="s">
        <v>113</v>
      </c>
      <c r="I22" s="56">
        <v>60</v>
      </c>
      <c r="J22" s="1">
        <v>1</v>
      </c>
      <c r="K22" s="1">
        <v>4</v>
      </c>
      <c r="L22" s="1">
        <v>17</v>
      </c>
      <c r="M22" s="1">
        <v>1</v>
      </c>
      <c r="N22" s="3">
        <f t="shared" si="0"/>
        <v>62.56</v>
      </c>
      <c r="O22" s="3"/>
      <c r="P22" s="72">
        <f>AVERAGE(I22:I24)</f>
        <v>80.333333333333329</v>
      </c>
    </row>
    <row r="23" spans="1:16">
      <c r="A23" s="68"/>
      <c r="B23" s="68"/>
      <c r="C23" s="1" t="s">
        <v>38</v>
      </c>
      <c r="D23" s="1">
        <v>1</v>
      </c>
      <c r="E23" s="1" t="s">
        <v>24</v>
      </c>
      <c r="F23" s="1">
        <v>0.92</v>
      </c>
      <c r="G23" s="55" t="s">
        <v>57</v>
      </c>
      <c r="H23" s="54" t="s">
        <v>114</v>
      </c>
      <c r="I23" s="56">
        <v>60</v>
      </c>
      <c r="J23" s="1">
        <v>1</v>
      </c>
      <c r="K23" s="1">
        <v>4</v>
      </c>
      <c r="L23" s="1">
        <v>17</v>
      </c>
      <c r="M23" s="1">
        <v>1</v>
      </c>
      <c r="N23" s="3">
        <f t="shared" si="0"/>
        <v>62.56</v>
      </c>
      <c r="O23" s="3"/>
      <c r="P23" s="78"/>
    </row>
    <row r="24" spans="1:16">
      <c r="A24" s="68"/>
      <c r="B24" s="68"/>
      <c r="C24" s="1" t="s">
        <v>38</v>
      </c>
      <c r="D24" s="1">
        <v>1</v>
      </c>
      <c r="E24" s="1" t="s">
        <v>24</v>
      </c>
      <c r="F24" s="1">
        <v>0.92</v>
      </c>
      <c r="G24" s="55" t="s">
        <v>57</v>
      </c>
      <c r="H24" s="54" t="s">
        <v>115</v>
      </c>
      <c r="I24" s="56">
        <v>121</v>
      </c>
      <c r="J24" s="1">
        <v>1</v>
      </c>
      <c r="K24" s="1">
        <v>4</v>
      </c>
      <c r="L24" s="1">
        <v>17</v>
      </c>
      <c r="M24" s="1">
        <v>1</v>
      </c>
      <c r="N24" s="3">
        <f t="shared" si="0"/>
        <v>62.56</v>
      </c>
      <c r="O24" s="3"/>
      <c r="P24" s="73"/>
    </row>
    <row r="25" spans="1:16">
      <c r="A25" s="49" t="s">
        <v>31</v>
      </c>
      <c r="B25" s="50">
        <f>SUM(N25:N25)</f>
        <v>46.92</v>
      </c>
      <c r="C25" s="1" t="s">
        <v>38</v>
      </c>
      <c r="D25" s="1">
        <v>1</v>
      </c>
      <c r="E25" s="1" t="s">
        <v>24</v>
      </c>
      <c r="F25" s="1">
        <v>0.92</v>
      </c>
      <c r="G25" s="55" t="s">
        <v>25</v>
      </c>
      <c r="H25" s="54" t="s">
        <v>116</v>
      </c>
      <c r="I25" s="56">
        <v>83</v>
      </c>
      <c r="J25" s="1">
        <v>1</v>
      </c>
      <c r="K25" s="1">
        <v>3</v>
      </c>
      <c r="L25" s="1">
        <v>17</v>
      </c>
      <c r="M25" s="1">
        <v>1</v>
      </c>
      <c r="N25" s="3">
        <f>F25*J25*K25*L25*M25</f>
        <v>46.92</v>
      </c>
      <c r="O25" s="3"/>
      <c r="P25" s="48">
        <f>AVERAGE(I25:I25)</f>
        <v>83</v>
      </c>
    </row>
    <row r="26" spans="1:16">
      <c r="B26" s="4">
        <f>SUM(B3:B25)</f>
        <v>1662.2560000000001</v>
      </c>
    </row>
  </sheetData>
  <autoFilter ref="A2:P26"/>
  <mergeCells count="27">
    <mergeCell ref="A20:A21"/>
    <mergeCell ref="B20:B21"/>
    <mergeCell ref="P20:P21"/>
    <mergeCell ref="A22:A24"/>
    <mergeCell ref="B22:B24"/>
    <mergeCell ref="P22:P24"/>
    <mergeCell ref="B13:B15"/>
    <mergeCell ref="P13:P15"/>
    <mergeCell ref="A16:A17"/>
    <mergeCell ref="B16:B17"/>
    <mergeCell ref="P16:P17"/>
    <mergeCell ref="A18:A19"/>
    <mergeCell ref="B18:B19"/>
    <mergeCell ref="A1:P1"/>
    <mergeCell ref="A3:A4"/>
    <mergeCell ref="B3:B4"/>
    <mergeCell ref="P3:P4"/>
    <mergeCell ref="A5:A6"/>
    <mergeCell ref="B5:B6"/>
    <mergeCell ref="P5:P6"/>
    <mergeCell ref="A7:A8"/>
    <mergeCell ref="B7:B8"/>
    <mergeCell ref="P7:P8"/>
    <mergeCell ref="A9:A12"/>
    <mergeCell ref="B9:B12"/>
    <mergeCell ref="P9:P12"/>
    <mergeCell ref="A13:A15"/>
  </mergeCells>
  <phoneticPr fontId="3" type="noConversion"/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workbookViewId="0">
      <selection activeCell="O6" sqref="O6"/>
    </sheetView>
  </sheetViews>
  <sheetFormatPr defaultRowHeight="13.5"/>
  <cols>
    <col min="2" max="2" width="9.5" style="14" bestFit="1" customWidth="1"/>
    <col min="7" max="7" width="15.875" customWidth="1"/>
    <col min="8" max="8" width="25" customWidth="1"/>
    <col min="16" max="16" width="9" style="14"/>
  </cols>
  <sheetData>
    <row r="1" spans="1:16" ht="30" customHeight="1">
      <c r="A1" s="69" t="s">
        <v>117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</row>
    <row r="2" spans="1:16">
      <c r="A2" s="5" t="s">
        <v>43</v>
      </c>
      <c r="B2" s="6" t="s">
        <v>1</v>
      </c>
      <c r="C2" s="5" t="s">
        <v>44</v>
      </c>
      <c r="D2" s="5" t="s">
        <v>3</v>
      </c>
      <c r="E2" s="5" t="s">
        <v>4</v>
      </c>
      <c r="F2" s="5" t="s">
        <v>5</v>
      </c>
      <c r="G2" s="5" t="s">
        <v>45</v>
      </c>
      <c r="H2" s="7" t="s">
        <v>46</v>
      </c>
      <c r="I2" s="7" t="s">
        <v>47</v>
      </c>
      <c r="J2" s="7" t="s">
        <v>9</v>
      </c>
      <c r="K2" s="5" t="s">
        <v>48</v>
      </c>
      <c r="L2" s="5" t="s">
        <v>11</v>
      </c>
      <c r="M2" s="8" t="s">
        <v>12</v>
      </c>
      <c r="N2" s="8" t="s">
        <v>13</v>
      </c>
      <c r="O2" s="8" t="s">
        <v>14</v>
      </c>
      <c r="P2" s="9" t="s">
        <v>15</v>
      </c>
    </row>
    <row r="3" spans="1:16">
      <c r="A3" s="79" t="s">
        <v>49</v>
      </c>
      <c r="B3" s="81">
        <f>SUM(N3:N5)</f>
        <v>156.4</v>
      </c>
      <c r="C3" s="10" t="s">
        <v>16</v>
      </c>
      <c r="D3" s="10" t="s">
        <v>50</v>
      </c>
      <c r="E3" s="10" t="s">
        <v>17</v>
      </c>
      <c r="F3" s="10" t="s">
        <v>51</v>
      </c>
      <c r="G3" s="54" t="s">
        <v>119</v>
      </c>
      <c r="H3" s="54" t="s">
        <v>100</v>
      </c>
      <c r="I3" s="56">
        <v>91</v>
      </c>
      <c r="J3" s="11">
        <v>1</v>
      </c>
      <c r="K3" s="12">
        <v>4</v>
      </c>
      <c r="L3" s="12">
        <v>17</v>
      </c>
      <c r="M3" s="12">
        <v>1</v>
      </c>
      <c r="N3" s="10">
        <f>F3*J3*K3*L3*M3</f>
        <v>62.56</v>
      </c>
      <c r="O3" s="13"/>
      <c r="P3" s="81">
        <f>AVERAGE(I3:I5)</f>
        <v>88.333333333333329</v>
      </c>
    </row>
    <row r="4" spans="1:16">
      <c r="A4" s="80"/>
      <c r="B4" s="82"/>
      <c r="C4" s="10" t="s">
        <v>16</v>
      </c>
      <c r="D4" s="10" t="s">
        <v>50</v>
      </c>
      <c r="E4" s="10" t="s">
        <v>17</v>
      </c>
      <c r="F4" s="10" t="s">
        <v>51</v>
      </c>
      <c r="G4" s="54" t="s">
        <v>120</v>
      </c>
      <c r="H4" s="54" t="s">
        <v>99</v>
      </c>
      <c r="I4" s="56">
        <v>97</v>
      </c>
      <c r="J4" s="11">
        <v>1</v>
      </c>
      <c r="K4" s="12">
        <v>2</v>
      </c>
      <c r="L4" s="12">
        <v>17</v>
      </c>
      <c r="M4" s="12">
        <v>1</v>
      </c>
      <c r="N4" s="10">
        <f t="shared" ref="N4:N22" si="0">F4*J4*K4*L4*M4</f>
        <v>31.28</v>
      </c>
      <c r="O4" s="13"/>
      <c r="P4" s="82"/>
    </row>
    <row r="5" spans="1:16">
      <c r="A5" s="80"/>
      <c r="B5" s="82"/>
      <c r="C5" s="10" t="s">
        <v>20</v>
      </c>
      <c r="D5" s="10" t="s">
        <v>50</v>
      </c>
      <c r="E5" s="10" t="s">
        <v>21</v>
      </c>
      <c r="F5" s="10" t="s">
        <v>52</v>
      </c>
      <c r="G5" s="54" t="s">
        <v>119</v>
      </c>
      <c r="H5" s="54" t="s">
        <v>121</v>
      </c>
      <c r="I5" s="56">
        <v>77</v>
      </c>
      <c r="J5" s="11">
        <v>1</v>
      </c>
      <c r="K5" s="12">
        <v>4</v>
      </c>
      <c r="L5" s="12">
        <v>17</v>
      </c>
      <c r="M5" s="12">
        <v>1</v>
      </c>
      <c r="N5" s="10">
        <f t="shared" si="0"/>
        <v>62.56</v>
      </c>
      <c r="O5" s="13"/>
      <c r="P5" s="82"/>
    </row>
    <row r="6" spans="1:16">
      <c r="A6" s="79" t="s">
        <v>54</v>
      </c>
      <c r="B6" s="81">
        <f>SUM(N6:N7)</f>
        <v>107.916</v>
      </c>
      <c r="C6" s="10" t="s">
        <v>20</v>
      </c>
      <c r="D6" s="10" t="s">
        <v>50</v>
      </c>
      <c r="E6" s="10" t="s">
        <v>21</v>
      </c>
      <c r="F6" s="10" t="s">
        <v>52</v>
      </c>
      <c r="G6" s="54" t="s">
        <v>61</v>
      </c>
      <c r="H6" s="54" t="s">
        <v>30</v>
      </c>
      <c r="I6" s="56">
        <v>81</v>
      </c>
      <c r="J6" s="11">
        <v>1</v>
      </c>
      <c r="K6" s="12">
        <v>3</v>
      </c>
      <c r="L6" s="12">
        <v>17</v>
      </c>
      <c r="M6" s="64">
        <v>1.3</v>
      </c>
      <c r="N6" s="10">
        <f t="shared" si="0"/>
        <v>60.996000000000002</v>
      </c>
      <c r="O6" s="15" t="s">
        <v>157</v>
      </c>
      <c r="P6" s="81">
        <f>AVERAGE(I6:I7)</f>
        <v>89.5</v>
      </c>
    </row>
    <row r="7" spans="1:16">
      <c r="A7" s="80"/>
      <c r="B7" s="82"/>
      <c r="C7" s="10" t="s">
        <v>20</v>
      </c>
      <c r="D7" s="10" t="s">
        <v>50</v>
      </c>
      <c r="E7" s="10" t="s">
        <v>21</v>
      </c>
      <c r="F7" s="10" t="s">
        <v>52</v>
      </c>
      <c r="G7" s="54" t="s">
        <v>61</v>
      </c>
      <c r="H7" s="54" t="s">
        <v>122</v>
      </c>
      <c r="I7" s="56">
        <v>98</v>
      </c>
      <c r="J7" s="11">
        <v>1</v>
      </c>
      <c r="K7" s="12">
        <v>3</v>
      </c>
      <c r="L7" s="12">
        <v>17</v>
      </c>
      <c r="M7" s="12">
        <v>1</v>
      </c>
      <c r="N7" s="10">
        <f t="shared" si="0"/>
        <v>46.92</v>
      </c>
      <c r="O7" s="13"/>
      <c r="P7" s="82"/>
    </row>
    <row r="8" spans="1:16">
      <c r="A8" s="79" t="s">
        <v>56</v>
      </c>
      <c r="B8" s="81">
        <f>SUM(N8:N9)</f>
        <v>125.12</v>
      </c>
      <c r="C8" s="10" t="s">
        <v>16</v>
      </c>
      <c r="D8" s="10" t="s">
        <v>50</v>
      </c>
      <c r="E8" s="10" t="s">
        <v>17</v>
      </c>
      <c r="F8" s="10" t="s">
        <v>52</v>
      </c>
      <c r="G8" s="54" t="s">
        <v>123</v>
      </c>
      <c r="H8" s="54" t="s">
        <v>124</v>
      </c>
      <c r="I8" s="56">
        <v>97</v>
      </c>
      <c r="J8" s="11">
        <v>1</v>
      </c>
      <c r="K8" s="12">
        <v>6</v>
      </c>
      <c r="L8" s="12">
        <v>17</v>
      </c>
      <c r="M8" s="12">
        <v>1</v>
      </c>
      <c r="N8" s="10">
        <f t="shared" si="0"/>
        <v>93.84</v>
      </c>
      <c r="O8" s="13"/>
      <c r="P8" s="81">
        <f>AVERAGE(I8:I9)</f>
        <v>92.5</v>
      </c>
    </row>
    <row r="9" spans="1:16">
      <c r="A9" s="80"/>
      <c r="B9" s="82"/>
      <c r="C9" s="10" t="s">
        <v>16</v>
      </c>
      <c r="D9" s="10" t="s">
        <v>50</v>
      </c>
      <c r="E9" s="10" t="s">
        <v>17</v>
      </c>
      <c r="F9" s="10" t="s">
        <v>52</v>
      </c>
      <c r="G9" s="54" t="s">
        <v>120</v>
      </c>
      <c r="H9" s="54" t="s">
        <v>102</v>
      </c>
      <c r="I9" s="56">
        <v>88</v>
      </c>
      <c r="J9" s="11">
        <v>1</v>
      </c>
      <c r="K9" s="12">
        <v>2</v>
      </c>
      <c r="L9" s="12">
        <v>17</v>
      </c>
      <c r="M9" s="12">
        <v>1</v>
      </c>
      <c r="N9" s="10">
        <f t="shared" si="0"/>
        <v>31.28</v>
      </c>
      <c r="O9" s="13"/>
      <c r="P9" s="82"/>
    </row>
    <row r="10" spans="1:16">
      <c r="A10" s="79" t="s">
        <v>58</v>
      </c>
      <c r="B10" s="81">
        <f>SUM(N10:N12)</f>
        <v>185.65600000000001</v>
      </c>
      <c r="C10" s="10" t="s">
        <v>16</v>
      </c>
      <c r="D10" s="10" t="s">
        <v>50</v>
      </c>
      <c r="E10" s="10" t="s">
        <v>17</v>
      </c>
      <c r="F10" s="10" t="s">
        <v>52</v>
      </c>
      <c r="G10" s="54" t="s">
        <v>120</v>
      </c>
      <c r="H10" s="54" t="s">
        <v>125</v>
      </c>
      <c r="I10" s="56">
        <v>97</v>
      </c>
      <c r="J10" s="11">
        <v>1</v>
      </c>
      <c r="K10" s="12">
        <v>2</v>
      </c>
      <c r="L10" s="12">
        <v>17</v>
      </c>
      <c r="M10" s="12">
        <v>1</v>
      </c>
      <c r="N10" s="10">
        <f t="shared" si="0"/>
        <v>31.28</v>
      </c>
      <c r="O10" s="13"/>
      <c r="P10" s="81">
        <f>AVERAGE(I10:I12)</f>
        <v>100.66666666666667</v>
      </c>
    </row>
    <row r="11" spans="1:16">
      <c r="A11" s="80"/>
      <c r="B11" s="82"/>
      <c r="C11" s="10" t="s">
        <v>16</v>
      </c>
      <c r="D11" s="10" t="s">
        <v>141</v>
      </c>
      <c r="E11" s="10" t="s">
        <v>17</v>
      </c>
      <c r="F11" s="10" t="s">
        <v>142</v>
      </c>
      <c r="G11" s="60" t="s">
        <v>140</v>
      </c>
      <c r="H11" s="54"/>
      <c r="I11" s="61">
        <v>107</v>
      </c>
      <c r="J11" s="11">
        <v>1.1000000000000001</v>
      </c>
      <c r="K11" s="12">
        <v>2</v>
      </c>
      <c r="L11" s="12">
        <v>16</v>
      </c>
      <c r="M11" s="12">
        <v>1</v>
      </c>
      <c r="N11" s="10">
        <f t="shared" si="0"/>
        <v>32.384000000000007</v>
      </c>
      <c r="O11" s="13"/>
      <c r="P11" s="82"/>
    </row>
    <row r="12" spans="1:16">
      <c r="A12" s="80"/>
      <c r="B12" s="82"/>
      <c r="C12" s="10" t="s">
        <v>16</v>
      </c>
      <c r="D12" s="10" t="s">
        <v>50</v>
      </c>
      <c r="E12" s="10" t="s">
        <v>17</v>
      </c>
      <c r="F12" s="10" t="s">
        <v>52</v>
      </c>
      <c r="G12" s="54" t="s">
        <v>123</v>
      </c>
      <c r="H12" s="54" t="s">
        <v>126</v>
      </c>
      <c r="I12" s="56">
        <v>98</v>
      </c>
      <c r="J12" s="11">
        <v>1</v>
      </c>
      <c r="K12" s="12">
        <v>6</v>
      </c>
      <c r="L12" s="12">
        <v>17</v>
      </c>
      <c r="M12" s="64">
        <v>1.3</v>
      </c>
      <c r="N12" s="10">
        <f t="shared" si="0"/>
        <v>121.992</v>
      </c>
      <c r="O12" s="15" t="s">
        <v>157</v>
      </c>
      <c r="P12" s="82"/>
    </row>
    <row r="13" spans="1:16">
      <c r="A13" s="79" t="s">
        <v>60</v>
      </c>
      <c r="B13" s="81">
        <f>SUM(N13:N15)</f>
        <v>140.76</v>
      </c>
      <c r="C13" s="10" t="s">
        <v>16</v>
      </c>
      <c r="D13" s="10" t="s">
        <v>50</v>
      </c>
      <c r="E13" s="10" t="s">
        <v>17</v>
      </c>
      <c r="F13" s="10" t="s">
        <v>52</v>
      </c>
      <c r="G13" s="54" t="s">
        <v>61</v>
      </c>
      <c r="H13" s="54" t="s">
        <v>127</v>
      </c>
      <c r="I13" s="56">
        <v>77</v>
      </c>
      <c r="J13" s="11">
        <v>1</v>
      </c>
      <c r="K13" s="12">
        <v>3</v>
      </c>
      <c r="L13" s="12">
        <v>17</v>
      </c>
      <c r="M13" s="12">
        <v>1</v>
      </c>
      <c r="N13" s="10">
        <f t="shared" si="0"/>
        <v>46.92</v>
      </c>
      <c r="O13" s="13"/>
      <c r="P13" s="81">
        <f>AVERAGE(I13:I15)</f>
        <v>79.333333333333329</v>
      </c>
    </row>
    <row r="14" spans="1:16">
      <c r="A14" s="80"/>
      <c r="B14" s="82"/>
      <c r="C14" s="10" t="s">
        <v>16</v>
      </c>
      <c r="D14" s="10" t="s">
        <v>50</v>
      </c>
      <c r="E14" s="10" t="s">
        <v>17</v>
      </c>
      <c r="F14" s="10" t="s">
        <v>52</v>
      </c>
      <c r="G14" s="54" t="s">
        <v>61</v>
      </c>
      <c r="H14" s="54" t="s">
        <v>53</v>
      </c>
      <c r="I14" s="56">
        <v>92</v>
      </c>
      <c r="J14" s="11">
        <v>1</v>
      </c>
      <c r="K14" s="12">
        <v>3</v>
      </c>
      <c r="L14" s="12">
        <v>17</v>
      </c>
      <c r="M14" s="12">
        <v>1</v>
      </c>
      <c r="N14" s="10">
        <f t="shared" si="0"/>
        <v>46.92</v>
      </c>
      <c r="O14" s="13"/>
      <c r="P14" s="82"/>
    </row>
    <row r="15" spans="1:16">
      <c r="A15" s="80"/>
      <c r="B15" s="82"/>
      <c r="C15" s="10" t="s">
        <v>16</v>
      </c>
      <c r="D15" s="10" t="s">
        <v>50</v>
      </c>
      <c r="E15" s="10" t="s">
        <v>17</v>
      </c>
      <c r="F15" s="10" t="s">
        <v>52</v>
      </c>
      <c r="G15" s="54" t="s">
        <v>61</v>
      </c>
      <c r="H15" s="54" t="s">
        <v>128</v>
      </c>
      <c r="I15" s="56">
        <v>69</v>
      </c>
      <c r="J15" s="11">
        <v>1</v>
      </c>
      <c r="K15" s="12">
        <v>3</v>
      </c>
      <c r="L15" s="12">
        <v>17</v>
      </c>
      <c r="M15" s="12">
        <v>1</v>
      </c>
      <c r="N15" s="10">
        <f t="shared" si="0"/>
        <v>46.92</v>
      </c>
      <c r="O15" s="13"/>
      <c r="P15" s="82"/>
    </row>
    <row r="16" spans="1:16">
      <c r="A16" s="79" t="s">
        <v>26</v>
      </c>
      <c r="B16" s="81">
        <f>SUM(N16:N18)</f>
        <v>128.24800000000002</v>
      </c>
      <c r="C16" s="10" t="s">
        <v>16</v>
      </c>
      <c r="D16" s="10" t="s">
        <v>50</v>
      </c>
      <c r="E16" s="10" t="s">
        <v>17</v>
      </c>
      <c r="F16" s="10" t="s">
        <v>52</v>
      </c>
      <c r="G16" s="54" t="s">
        <v>120</v>
      </c>
      <c r="H16" s="54" t="s">
        <v>107</v>
      </c>
      <c r="I16" s="56">
        <v>132</v>
      </c>
      <c r="J16" s="11">
        <v>1.1000000000000001</v>
      </c>
      <c r="K16" s="12">
        <v>2</v>
      </c>
      <c r="L16" s="12">
        <v>17</v>
      </c>
      <c r="M16" s="12">
        <v>1</v>
      </c>
      <c r="N16" s="10">
        <f t="shared" si="0"/>
        <v>34.408000000000008</v>
      </c>
      <c r="O16" s="13"/>
      <c r="P16" s="81">
        <f>AVERAGE(I16:I18)</f>
        <v>102</v>
      </c>
    </row>
    <row r="17" spans="1:16">
      <c r="A17" s="80"/>
      <c r="B17" s="82"/>
      <c r="C17" s="10" t="s">
        <v>16</v>
      </c>
      <c r="D17" s="10" t="s">
        <v>50</v>
      </c>
      <c r="E17" s="10" t="s">
        <v>17</v>
      </c>
      <c r="F17" s="10" t="s">
        <v>52</v>
      </c>
      <c r="G17" s="54" t="s">
        <v>120</v>
      </c>
      <c r="H17" s="54" t="s">
        <v>108</v>
      </c>
      <c r="I17" s="56">
        <v>88</v>
      </c>
      <c r="J17" s="11">
        <v>1</v>
      </c>
      <c r="K17" s="12">
        <v>2</v>
      </c>
      <c r="L17" s="12">
        <v>17</v>
      </c>
      <c r="M17" s="12">
        <v>1</v>
      </c>
      <c r="N17" s="10">
        <f t="shared" si="0"/>
        <v>31.28</v>
      </c>
      <c r="O17" s="13"/>
      <c r="P17" s="82"/>
    </row>
    <row r="18" spans="1:16">
      <c r="A18" s="83"/>
      <c r="B18" s="84"/>
      <c r="C18" s="10" t="s">
        <v>16</v>
      </c>
      <c r="D18" s="10" t="s">
        <v>50</v>
      </c>
      <c r="E18" s="10" t="s">
        <v>17</v>
      </c>
      <c r="F18" s="10" t="s">
        <v>52</v>
      </c>
      <c r="G18" s="54" t="s">
        <v>119</v>
      </c>
      <c r="H18" s="54" t="s">
        <v>129</v>
      </c>
      <c r="I18" s="56">
        <v>86</v>
      </c>
      <c r="J18" s="11">
        <v>1</v>
      </c>
      <c r="K18" s="12">
        <v>4</v>
      </c>
      <c r="L18" s="12">
        <v>17</v>
      </c>
      <c r="M18" s="12">
        <v>1</v>
      </c>
      <c r="N18" s="10">
        <f t="shared" si="0"/>
        <v>62.56</v>
      </c>
      <c r="O18" s="13"/>
      <c r="P18" s="84"/>
    </row>
    <row r="19" spans="1:16">
      <c r="A19" s="51" t="s">
        <v>29</v>
      </c>
      <c r="B19" s="52">
        <f>SUM(N19:N19)</f>
        <v>93.84</v>
      </c>
      <c r="C19" s="10" t="s">
        <v>16</v>
      </c>
      <c r="D19" s="10" t="s">
        <v>50</v>
      </c>
      <c r="E19" s="10" t="s">
        <v>17</v>
      </c>
      <c r="F19" s="10" t="s">
        <v>52</v>
      </c>
      <c r="G19" s="54" t="s">
        <v>123</v>
      </c>
      <c r="H19" s="54" t="s">
        <v>130</v>
      </c>
      <c r="I19" s="56">
        <v>98</v>
      </c>
      <c r="J19" s="11">
        <v>1</v>
      </c>
      <c r="K19" s="12">
        <v>6</v>
      </c>
      <c r="L19" s="12">
        <v>17</v>
      </c>
      <c r="M19" s="12">
        <v>1</v>
      </c>
      <c r="N19" s="10">
        <f t="shared" si="0"/>
        <v>93.84</v>
      </c>
      <c r="O19" s="15"/>
      <c r="P19" s="52">
        <f>AVERAGE(I19:I19)</f>
        <v>98</v>
      </c>
    </row>
    <row r="20" spans="1:16">
      <c r="A20" s="79" t="s">
        <v>33</v>
      </c>
      <c r="B20" s="81">
        <f>SUM(N20:N22)</f>
        <v>156.4</v>
      </c>
      <c r="C20" s="10" t="s">
        <v>63</v>
      </c>
      <c r="D20" s="10" t="s">
        <v>50</v>
      </c>
      <c r="E20" s="10" t="s">
        <v>64</v>
      </c>
      <c r="F20" s="10" t="s">
        <v>52</v>
      </c>
      <c r="G20" s="54" t="s">
        <v>119</v>
      </c>
      <c r="H20" s="54" t="s">
        <v>112</v>
      </c>
      <c r="I20" s="56">
        <v>77</v>
      </c>
      <c r="J20" s="11">
        <v>1</v>
      </c>
      <c r="K20" s="12">
        <v>4</v>
      </c>
      <c r="L20" s="12">
        <v>17</v>
      </c>
      <c r="M20" s="12">
        <v>1</v>
      </c>
      <c r="N20" s="10">
        <f t="shared" si="0"/>
        <v>62.56</v>
      </c>
      <c r="O20" s="13"/>
      <c r="P20" s="81">
        <f>AVERAGE(I20:I22)</f>
        <v>91</v>
      </c>
    </row>
    <row r="21" spans="1:16">
      <c r="A21" s="80"/>
      <c r="B21" s="82"/>
      <c r="C21" s="10" t="s">
        <v>63</v>
      </c>
      <c r="D21" s="10" t="s">
        <v>50</v>
      </c>
      <c r="E21" s="10" t="s">
        <v>64</v>
      </c>
      <c r="F21" s="10" t="s">
        <v>52</v>
      </c>
      <c r="G21" s="54" t="s">
        <v>119</v>
      </c>
      <c r="H21" s="54" t="s">
        <v>131</v>
      </c>
      <c r="I21" s="56">
        <v>110</v>
      </c>
      <c r="J21" s="11">
        <v>1</v>
      </c>
      <c r="K21" s="12">
        <v>4</v>
      </c>
      <c r="L21" s="12">
        <v>17</v>
      </c>
      <c r="M21" s="12">
        <v>1</v>
      </c>
      <c r="N21" s="10">
        <f t="shared" si="0"/>
        <v>62.56</v>
      </c>
      <c r="O21" s="13"/>
      <c r="P21" s="82"/>
    </row>
    <row r="22" spans="1:16">
      <c r="A22" s="80"/>
      <c r="B22" s="82"/>
      <c r="C22" s="10" t="s">
        <v>63</v>
      </c>
      <c r="D22" s="10" t="s">
        <v>50</v>
      </c>
      <c r="E22" s="10" t="s">
        <v>64</v>
      </c>
      <c r="F22" s="10" t="s">
        <v>52</v>
      </c>
      <c r="G22" s="54" t="s">
        <v>120</v>
      </c>
      <c r="H22" s="54" t="s">
        <v>111</v>
      </c>
      <c r="I22" s="56">
        <v>86</v>
      </c>
      <c r="J22" s="11">
        <v>1</v>
      </c>
      <c r="K22" s="12">
        <v>2</v>
      </c>
      <c r="L22" s="12">
        <v>17</v>
      </c>
      <c r="M22" s="12">
        <v>1</v>
      </c>
      <c r="N22" s="10">
        <f t="shared" si="0"/>
        <v>31.28</v>
      </c>
      <c r="O22" s="13"/>
      <c r="P22" s="82"/>
    </row>
    <row r="23" spans="1:16">
      <c r="A23" s="79" t="s">
        <v>135</v>
      </c>
      <c r="B23" s="81">
        <f>SUM(N23:N25)</f>
        <v>156.4</v>
      </c>
      <c r="C23" s="10" t="s">
        <v>16</v>
      </c>
      <c r="D23" s="10" t="s">
        <v>50</v>
      </c>
      <c r="E23" s="10" t="s">
        <v>17</v>
      </c>
      <c r="F23" s="10" t="s">
        <v>52</v>
      </c>
      <c r="G23" s="60" t="s">
        <v>119</v>
      </c>
      <c r="H23" s="60" t="s">
        <v>136</v>
      </c>
      <c r="I23" s="61">
        <v>57</v>
      </c>
      <c r="J23" s="11">
        <v>1</v>
      </c>
      <c r="K23" s="12">
        <v>4</v>
      </c>
      <c r="L23" s="12">
        <v>17</v>
      </c>
      <c r="M23" s="12">
        <v>1</v>
      </c>
      <c r="N23" s="10">
        <f t="shared" ref="N23:N25" si="1">F23*J23*K23*L23*M23</f>
        <v>62.56</v>
      </c>
      <c r="O23" s="13"/>
      <c r="P23" s="81">
        <f>AVERAGE(I23:I25)</f>
        <v>71.666666666666671</v>
      </c>
    </row>
    <row r="24" spans="1:16">
      <c r="A24" s="80"/>
      <c r="B24" s="82"/>
      <c r="C24" s="10" t="s">
        <v>16</v>
      </c>
      <c r="D24" s="10" t="s">
        <v>50</v>
      </c>
      <c r="E24" s="10" t="s">
        <v>17</v>
      </c>
      <c r="F24" s="10" t="s">
        <v>52</v>
      </c>
      <c r="G24" s="60" t="s">
        <v>120</v>
      </c>
      <c r="H24" s="60" t="s">
        <v>137</v>
      </c>
      <c r="I24" s="61">
        <v>73</v>
      </c>
      <c r="J24" s="11">
        <v>1</v>
      </c>
      <c r="K24" s="12">
        <v>4</v>
      </c>
      <c r="L24" s="12">
        <v>17</v>
      </c>
      <c r="M24" s="12">
        <v>1</v>
      </c>
      <c r="N24" s="10">
        <f t="shared" si="1"/>
        <v>62.56</v>
      </c>
      <c r="O24" s="13"/>
      <c r="P24" s="82"/>
    </row>
    <row r="25" spans="1:16">
      <c r="A25" s="80"/>
      <c r="B25" s="82"/>
      <c r="C25" s="10" t="s">
        <v>16</v>
      </c>
      <c r="D25" s="10" t="s">
        <v>50</v>
      </c>
      <c r="E25" s="10" t="s">
        <v>17</v>
      </c>
      <c r="F25" s="10" t="s">
        <v>52</v>
      </c>
      <c r="G25" s="60" t="s">
        <v>120</v>
      </c>
      <c r="H25" s="60" t="s">
        <v>138</v>
      </c>
      <c r="I25" s="61">
        <v>85</v>
      </c>
      <c r="J25" s="11">
        <v>1</v>
      </c>
      <c r="K25" s="12">
        <v>2</v>
      </c>
      <c r="L25" s="12">
        <v>17</v>
      </c>
      <c r="M25" s="12">
        <v>1</v>
      </c>
      <c r="N25" s="10">
        <f t="shared" si="1"/>
        <v>31.28</v>
      </c>
      <c r="O25" s="13"/>
      <c r="P25" s="82"/>
    </row>
    <row r="26" spans="1:16">
      <c r="A26" s="58" t="s">
        <v>133</v>
      </c>
      <c r="B26" s="59">
        <f>SUM(N26:N26)</f>
        <v>42.504000000000005</v>
      </c>
      <c r="C26" s="10" t="s">
        <v>16</v>
      </c>
      <c r="D26" s="10" t="s">
        <v>50</v>
      </c>
      <c r="E26" s="10" t="s">
        <v>17</v>
      </c>
      <c r="F26" s="10" t="s">
        <v>52</v>
      </c>
      <c r="G26" s="54" t="s">
        <v>25</v>
      </c>
      <c r="H26" s="60" t="s">
        <v>134</v>
      </c>
      <c r="I26" s="61">
        <v>114</v>
      </c>
      <c r="J26" s="11">
        <v>1.1000000000000001</v>
      </c>
      <c r="K26" s="12">
        <v>3</v>
      </c>
      <c r="L26" s="12">
        <v>14</v>
      </c>
      <c r="M26" s="12">
        <v>1</v>
      </c>
      <c r="N26" s="10">
        <f t="shared" ref="N26" si="2">F26*J26*K26*L26*M26</f>
        <v>42.504000000000005</v>
      </c>
      <c r="O26" s="15"/>
      <c r="P26" s="59">
        <f>AVERAGE(I26:I26)</f>
        <v>114</v>
      </c>
    </row>
    <row r="27" spans="1:16">
      <c r="B27" s="14">
        <f>SUM(B3:B26)</f>
        <v>1293.2440000000001</v>
      </c>
    </row>
  </sheetData>
  <autoFilter ref="A2:P27"/>
  <mergeCells count="25">
    <mergeCell ref="A1:P1"/>
    <mergeCell ref="A13:A15"/>
    <mergeCell ref="B13:B15"/>
    <mergeCell ref="P13:P15"/>
    <mergeCell ref="A16:A18"/>
    <mergeCell ref="B16:B18"/>
    <mergeCell ref="P16:P18"/>
    <mergeCell ref="A8:A9"/>
    <mergeCell ref="B8:B9"/>
    <mergeCell ref="P8:P9"/>
    <mergeCell ref="A10:A12"/>
    <mergeCell ref="B10:B12"/>
    <mergeCell ref="P10:P12"/>
    <mergeCell ref="A23:A25"/>
    <mergeCell ref="B23:B25"/>
    <mergeCell ref="P23:P25"/>
    <mergeCell ref="A3:A5"/>
    <mergeCell ref="B3:B5"/>
    <mergeCell ref="P3:P5"/>
    <mergeCell ref="A6:A7"/>
    <mergeCell ref="B6:B7"/>
    <mergeCell ref="P6:P7"/>
    <mergeCell ref="A20:A22"/>
    <mergeCell ref="B20:B22"/>
    <mergeCell ref="P20:P22"/>
  </mergeCells>
  <phoneticPr fontId="3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"/>
  <sheetViews>
    <sheetView tabSelected="1" workbookViewId="0">
      <selection activeCell="O7" sqref="O7"/>
    </sheetView>
  </sheetViews>
  <sheetFormatPr defaultRowHeight="13.5"/>
  <cols>
    <col min="4" max="4" width="6" style="43" customWidth="1"/>
    <col min="12" max="12" width="10.375" customWidth="1"/>
    <col min="13" max="13" width="11" customWidth="1"/>
    <col min="14" max="15" width="13.25" customWidth="1"/>
    <col min="17" max="17" width="10.125" customWidth="1"/>
    <col min="18" max="18" width="13.5" customWidth="1"/>
  </cols>
  <sheetData>
    <row r="1" spans="1:19" ht="25.5">
      <c r="A1" s="85" t="s">
        <v>144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6"/>
      <c r="S1" s="85"/>
    </row>
    <row r="2" spans="1:19" ht="24">
      <c r="A2" s="87" t="s">
        <v>65</v>
      </c>
      <c r="B2" s="87"/>
      <c r="C2" s="87"/>
      <c r="D2" s="17"/>
      <c r="E2" s="18" t="s">
        <v>145</v>
      </c>
      <c r="F2" s="18" t="s">
        <v>146</v>
      </c>
      <c r="G2" s="88" t="s">
        <v>147</v>
      </c>
      <c r="H2" s="89"/>
      <c r="I2" s="89"/>
      <c r="J2" s="89"/>
      <c r="K2" s="89"/>
      <c r="L2" s="89"/>
      <c r="M2" s="89"/>
      <c r="N2" s="89"/>
      <c r="O2" s="89"/>
      <c r="P2" s="19" t="s">
        <v>148</v>
      </c>
      <c r="Q2" s="19" t="s">
        <v>149</v>
      </c>
      <c r="R2" s="90" t="s">
        <v>150</v>
      </c>
      <c r="S2" s="91"/>
    </row>
    <row r="3" spans="1:19" ht="48">
      <c r="A3" s="20" t="s">
        <v>66</v>
      </c>
      <c r="B3" s="21" t="s">
        <v>67</v>
      </c>
      <c r="C3" s="21" t="s">
        <v>68</v>
      </c>
      <c r="D3" s="21" t="s">
        <v>95</v>
      </c>
      <c r="E3" s="22" t="s">
        <v>69</v>
      </c>
      <c r="F3" s="23" t="s">
        <v>69</v>
      </c>
      <c r="G3" s="24" t="s">
        <v>143</v>
      </c>
      <c r="H3" s="25" t="s">
        <v>70</v>
      </c>
      <c r="I3" s="26" t="s">
        <v>71</v>
      </c>
      <c r="J3" s="27" t="s">
        <v>72</v>
      </c>
      <c r="K3" s="28" t="s">
        <v>154</v>
      </c>
      <c r="L3" s="40" t="s">
        <v>84</v>
      </c>
      <c r="M3" s="40" t="s">
        <v>97</v>
      </c>
      <c r="N3" s="40" t="s">
        <v>98</v>
      </c>
      <c r="O3" s="45" t="s">
        <v>96</v>
      </c>
      <c r="P3" s="19" t="s">
        <v>73</v>
      </c>
      <c r="Q3" s="30" t="s">
        <v>74</v>
      </c>
      <c r="R3" s="29" t="s">
        <v>75</v>
      </c>
      <c r="S3" s="29" t="s">
        <v>76</v>
      </c>
    </row>
    <row r="4" spans="1:19">
      <c r="A4" s="31">
        <v>1</v>
      </c>
      <c r="B4" s="32" t="s">
        <v>132</v>
      </c>
      <c r="C4" s="33" t="s">
        <v>19</v>
      </c>
      <c r="D4" s="42">
        <f>V调!E4</f>
        <v>1.5195467564763454</v>
      </c>
      <c r="E4" s="34">
        <f>'2016-2017-1在职教师课表工作量'!B3</f>
        <v>187.68</v>
      </c>
      <c r="F4" s="35">
        <f>'2016-2017-2在职教师课表工作量'!B3</f>
        <v>156.4</v>
      </c>
      <c r="G4" s="35">
        <v>46.4</v>
      </c>
      <c r="H4" s="35">
        <v>32</v>
      </c>
      <c r="I4" s="35">
        <v>8</v>
      </c>
      <c r="J4" s="36">
        <f>E4+F4+G4</f>
        <v>390.48</v>
      </c>
      <c r="K4" s="35">
        <f>S4-Q4</f>
        <v>15.55826086956522</v>
      </c>
      <c r="L4" s="38">
        <f>J4+K4</f>
        <v>406.03826086956525</v>
      </c>
      <c r="M4" s="38">
        <f>L4*D4</f>
        <v>616.99412230964413</v>
      </c>
      <c r="N4" s="38">
        <f>E4+F4+G4+H4+I4+K4</f>
        <v>446.03826086956525</v>
      </c>
      <c r="O4" s="46">
        <f>M4+H4+I4</f>
        <v>656.99412230964413</v>
      </c>
      <c r="P4" s="39">
        <v>375.36</v>
      </c>
      <c r="Q4" s="37">
        <f t="shared" ref="Q4:Q13" si="0">J4-P4</f>
        <v>15.120000000000005</v>
      </c>
      <c r="R4" s="37">
        <f>Q4/0.92*70</f>
        <v>1150.434782608696</v>
      </c>
      <c r="S4" s="35">
        <f t="shared" ref="S4:S13" si="1">R4/37.5</f>
        <v>30.678260869565225</v>
      </c>
    </row>
    <row r="5" spans="1:19">
      <c r="A5" s="31">
        <v>2</v>
      </c>
      <c r="B5" s="32" t="s">
        <v>132</v>
      </c>
      <c r="C5" s="33" t="s">
        <v>22</v>
      </c>
      <c r="D5" s="42">
        <f>V调!E4</f>
        <v>1.5195467564763454</v>
      </c>
      <c r="E5" s="34">
        <f>'2016-2017-1在职教师课表工作量'!B5</f>
        <v>187.68</v>
      </c>
      <c r="F5" s="35">
        <f>'2016-2017-2在职教师课表工作量'!B6</f>
        <v>107.916</v>
      </c>
      <c r="G5" s="35">
        <v>17.600000000000001</v>
      </c>
      <c r="H5" s="35">
        <v>32</v>
      </c>
      <c r="I5" s="35">
        <v>8</v>
      </c>
      <c r="J5" s="36">
        <f t="shared" ref="J5:J13" si="2">E5+F5+G5</f>
        <v>313.19600000000003</v>
      </c>
      <c r="K5" s="35"/>
      <c r="L5" s="38">
        <f t="shared" ref="L5:M14" si="3">J5+K5</f>
        <v>313.19600000000003</v>
      </c>
      <c r="M5" s="38">
        <f t="shared" ref="M5:M13" si="4">L5*D5</f>
        <v>475.91596594136553</v>
      </c>
      <c r="N5" s="38">
        <f t="shared" ref="N5:N13" si="5">E5+F5+G5+H5+I5+K5</f>
        <v>353.19600000000003</v>
      </c>
      <c r="O5" s="46">
        <f t="shared" ref="O5:O13" si="6">M5+H5+I5</f>
        <v>515.91596594136558</v>
      </c>
      <c r="P5" s="39">
        <v>375.36</v>
      </c>
      <c r="Q5" s="37">
        <f t="shared" si="0"/>
        <v>-62.163999999999987</v>
      </c>
      <c r="R5" s="37">
        <f t="shared" ref="R5:R13" si="7">Q5/0.92*70</f>
        <v>-4729.8695652173901</v>
      </c>
      <c r="S5" s="35">
        <f t="shared" si="1"/>
        <v>-126.12985507246374</v>
      </c>
    </row>
    <row r="6" spans="1:19">
      <c r="A6" s="53">
        <v>3</v>
      </c>
      <c r="B6" s="32" t="s">
        <v>132</v>
      </c>
      <c r="C6" s="33" t="s">
        <v>77</v>
      </c>
      <c r="D6" s="42">
        <f>V调!E4</f>
        <v>1.5195467564763454</v>
      </c>
      <c r="E6" s="34">
        <f>'2016-2017-1在职教师课表工作量'!B7</f>
        <v>197.06400000000002</v>
      </c>
      <c r="F6" s="35">
        <f>'2016-2017-2在职教师课表工作量'!B8</f>
        <v>125.12</v>
      </c>
      <c r="G6" s="35">
        <v>26.4</v>
      </c>
      <c r="H6" s="35">
        <v>32</v>
      </c>
      <c r="I6" s="35">
        <v>8</v>
      </c>
      <c r="J6" s="36">
        <f t="shared" si="2"/>
        <v>348.584</v>
      </c>
      <c r="K6" s="35"/>
      <c r="L6" s="38">
        <f t="shared" si="3"/>
        <v>348.584</v>
      </c>
      <c r="M6" s="38">
        <f t="shared" si="4"/>
        <v>529.68968655955041</v>
      </c>
      <c r="N6" s="38">
        <f t="shared" si="5"/>
        <v>388.584</v>
      </c>
      <c r="O6" s="46">
        <f t="shared" si="6"/>
        <v>569.68968655955041</v>
      </c>
      <c r="P6" s="39">
        <v>375.36</v>
      </c>
      <c r="Q6" s="37">
        <f t="shared" si="0"/>
        <v>-26.77600000000001</v>
      </c>
      <c r="R6" s="37">
        <f t="shared" si="7"/>
        <v>-2037.3043478260877</v>
      </c>
      <c r="S6" s="35">
        <f t="shared" si="1"/>
        <v>-54.328115942029008</v>
      </c>
    </row>
    <row r="7" spans="1:19">
      <c r="A7" s="53">
        <v>4</v>
      </c>
      <c r="B7" s="32" t="s">
        <v>132</v>
      </c>
      <c r="C7" s="33" t="s">
        <v>78</v>
      </c>
      <c r="D7" s="42">
        <f>V调!E4</f>
        <v>1.5195467564763454</v>
      </c>
      <c r="E7" s="34">
        <f>'2016-2017-1在职教师课表工作量'!B9</f>
        <v>202.39999999999998</v>
      </c>
      <c r="F7" s="35">
        <f>'2016-2017-2在职教师课表工作量'!B10</f>
        <v>185.65600000000001</v>
      </c>
      <c r="G7" s="35">
        <v>68</v>
      </c>
      <c r="H7" s="35">
        <v>32</v>
      </c>
      <c r="I7" s="35">
        <v>40</v>
      </c>
      <c r="J7" s="36">
        <f t="shared" si="2"/>
        <v>456.05599999999998</v>
      </c>
      <c r="K7" s="35">
        <f t="shared" ref="K5:K13" si="8">S7-Q7</f>
        <v>83.035014492753589</v>
      </c>
      <c r="L7" s="38">
        <f t="shared" si="3"/>
        <v>539.09101449275363</v>
      </c>
      <c r="M7" s="38">
        <f t="shared" si="4"/>
        <v>819.17400251800632</v>
      </c>
      <c r="N7" s="38">
        <f t="shared" si="5"/>
        <v>611.09101449275363</v>
      </c>
      <c r="O7" s="46">
        <f t="shared" si="6"/>
        <v>891.17400251800632</v>
      </c>
      <c r="P7" s="39">
        <v>375.36</v>
      </c>
      <c r="Q7" s="37">
        <f t="shared" si="0"/>
        <v>80.69599999999997</v>
      </c>
      <c r="R7" s="37">
        <f t="shared" si="7"/>
        <v>6139.9130434782583</v>
      </c>
      <c r="S7" s="35">
        <f t="shared" si="1"/>
        <v>163.73101449275356</v>
      </c>
    </row>
    <row r="8" spans="1:19">
      <c r="A8" s="53">
        <v>5</v>
      </c>
      <c r="B8" s="32" t="s">
        <v>132</v>
      </c>
      <c r="C8" s="33" t="s">
        <v>23</v>
      </c>
      <c r="D8" s="42">
        <f>V调!E4</f>
        <v>1.5195467564763454</v>
      </c>
      <c r="E8" s="34">
        <f>'2016-2017-1在职教师课表工作量'!B13</f>
        <v>140.76</v>
      </c>
      <c r="F8" s="35">
        <f>'2016-2017-2在职教师课表工作量'!B13</f>
        <v>140.76</v>
      </c>
      <c r="G8" s="35">
        <v>68</v>
      </c>
      <c r="H8" s="35"/>
      <c r="I8" s="35">
        <v>30</v>
      </c>
      <c r="J8" s="36">
        <f t="shared" si="2"/>
        <v>349.52</v>
      </c>
      <c r="K8" s="35"/>
      <c r="L8" s="38">
        <f t="shared" si="3"/>
        <v>349.52</v>
      </c>
      <c r="M8" s="38">
        <f t="shared" si="4"/>
        <v>531.11198232361221</v>
      </c>
      <c r="N8" s="38">
        <f t="shared" si="5"/>
        <v>379.52</v>
      </c>
      <c r="O8" s="46">
        <f t="shared" si="6"/>
        <v>561.11198232361221</v>
      </c>
      <c r="P8" s="39">
        <v>375.36</v>
      </c>
      <c r="Q8" s="37">
        <f t="shared" si="0"/>
        <v>-25.840000000000032</v>
      </c>
      <c r="R8" s="37">
        <f t="shared" si="7"/>
        <v>-1966.0869565217415</v>
      </c>
      <c r="S8" s="35">
        <f t="shared" si="1"/>
        <v>-52.428985507246438</v>
      </c>
    </row>
    <row r="9" spans="1:19">
      <c r="A9" s="53">
        <v>6</v>
      </c>
      <c r="B9" s="32" t="s">
        <v>132</v>
      </c>
      <c r="C9" s="33" t="s">
        <v>79</v>
      </c>
      <c r="D9" s="42">
        <f>V调!E4</f>
        <v>1.5195467564763454</v>
      </c>
      <c r="E9" s="34">
        <f>'2016-2017-1在职教师课表工作量'!B16</f>
        <v>197.06400000000002</v>
      </c>
      <c r="F9" s="35">
        <f>'2016-2017-2在职教师课表工作量'!B16</f>
        <v>128.24800000000002</v>
      </c>
      <c r="G9" s="35">
        <v>25.6</v>
      </c>
      <c r="H9" s="35">
        <v>32</v>
      </c>
      <c r="I9" s="35"/>
      <c r="J9" s="36">
        <f t="shared" si="2"/>
        <v>350.91200000000003</v>
      </c>
      <c r="K9" s="35"/>
      <c r="L9" s="38">
        <f t="shared" si="3"/>
        <v>350.91200000000003</v>
      </c>
      <c r="M9" s="38">
        <f t="shared" si="4"/>
        <v>533.22719140862739</v>
      </c>
      <c r="N9" s="38">
        <f t="shared" si="5"/>
        <v>382.91200000000003</v>
      </c>
      <c r="O9" s="46">
        <f t="shared" si="6"/>
        <v>565.22719140862739</v>
      </c>
      <c r="P9" s="39">
        <v>375.36</v>
      </c>
      <c r="Q9" s="37">
        <f t="shared" si="0"/>
        <v>-24.447999999999979</v>
      </c>
      <c r="R9" s="37">
        <f t="shared" si="7"/>
        <v>-1860.1739130434764</v>
      </c>
      <c r="S9" s="35">
        <f t="shared" si="1"/>
        <v>-49.604637681159375</v>
      </c>
    </row>
    <row r="10" spans="1:19">
      <c r="A10" s="53">
        <v>7</v>
      </c>
      <c r="B10" s="32" t="s">
        <v>132</v>
      </c>
      <c r="C10" s="33" t="s">
        <v>80</v>
      </c>
      <c r="D10" s="42">
        <f>V调!E4</f>
        <v>1.5195467564763454</v>
      </c>
      <c r="E10" s="34">
        <f>'2016-2017-1在职教师课表工作量'!B18</f>
        <v>108.56</v>
      </c>
      <c r="F10" s="35">
        <f>'2016-2017-2在职教师课表工作量'!B19</f>
        <v>93.84</v>
      </c>
      <c r="G10" s="35">
        <v>24.8</v>
      </c>
      <c r="H10" s="35">
        <v>32</v>
      </c>
      <c r="I10" s="35"/>
      <c r="J10" s="36">
        <f t="shared" si="2"/>
        <v>227.20000000000002</v>
      </c>
      <c r="K10" s="35"/>
      <c r="L10" s="38">
        <f t="shared" si="3"/>
        <v>227.20000000000002</v>
      </c>
      <c r="M10" s="38">
        <f t="shared" si="4"/>
        <v>345.24102307142573</v>
      </c>
      <c r="N10" s="38">
        <f t="shared" si="5"/>
        <v>259.20000000000005</v>
      </c>
      <c r="O10" s="46">
        <f t="shared" si="6"/>
        <v>377.24102307142573</v>
      </c>
      <c r="P10" s="39">
        <v>375.36</v>
      </c>
      <c r="Q10" s="37">
        <f t="shared" si="0"/>
        <v>-148.16</v>
      </c>
      <c r="R10" s="37">
        <f t="shared" si="7"/>
        <v>-11273.04347826087</v>
      </c>
      <c r="S10" s="35">
        <f t="shared" si="1"/>
        <v>-300.61449275362321</v>
      </c>
    </row>
    <row r="11" spans="1:19">
      <c r="A11" s="53">
        <v>8</v>
      </c>
      <c r="B11" s="32" t="s">
        <v>132</v>
      </c>
      <c r="C11" s="33" t="s">
        <v>81</v>
      </c>
      <c r="D11" s="42">
        <f>V调!E4</f>
        <v>1.5195467564763454</v>
      </c>
      <c r="E11" s="34">
        <f>'2016-2017-1在职教师课表工作量'!B20</f>
        <v>206.44800000000001</v>
      </c>
      <c r="F11" s="35">
        <f>'2016-2017-2在职教师课表工作量'!B20</f>
        <v>156.4</v>
      </c>
      <c r="G11" s="35">
        <v>22.4</v>
      </c>
      <c r="H11" s="35">
        <v>32</v>
      </c>
      <c r="I11" s="35">
        <v>38</v>
      </c>
      <c r="J11" s="36">
        <f t="shared" si="2"/>
        <v>385.24799999999999</v>
      </c>
      <c r="K11" s="35">
        <f t="shared" si="8"/>
        <v>10.174608695652147</v>
      </c>
      <c r="L11" s="38">
        <f t="shared" si="3"/>
        <v>395.42260869565212</v>
      </c>
      <c r="M11" s="38">
        <f t="shared" si="4"/>
        <v>600.86314248089332</v>
      </c>
      <c r="N11" s="38">
        <f t="shared" si="5"/>
        <v>465.42260869565212</v>
      </c>
      <c r="O11" s="46">
        <f t="shared" si="6"/>
        <v>670.86314248089332</v>
      </c>
      <c r="P11" s="39">
        <v>375.36</v>
      </c>
      <c r="Q11" s="37">
        <f t="shared" si="0"/>
        <v>9.8879999999999768</v>
      </c>
      <c r="R11" s="37">
        <f t="shared" si="7"/>
        <v>752.34782608695468</v>
      </c>
      <c r="S11" s="35">
        <f t="shared" si="1"/>
        <v>20.062608695652123</v>
      </c>
    </row>
    <row r="12" spans="1:19">
      <c r="A12" s="53">
        <v>9</v>
      </c>
      <c r="B12" s="32" t="s">
        <v>132</v>
      </c>
      <c r="C12" s="33" t="s">
        <v>82</v>
      </c>
      <c r="D12" s="42">
        <f>V调!E4</f>
        <v>1.5195467564763454</v>
      </c>
      <c r="E12" s="34">
        <f>'2016-2017-1在职教师课表工作量'!B22</f>
        <v>187.68</v>
      </c>
      <c r="F12" s="35">
        <f>'2016-2017-2在职教师课表工作量'!B23</f>
        <v>156.4</v>
      </c>
      <c r="G12" s="35">
        <v>10.4</v>
      </c>
      <c r="H12" s="35">
        <v>32</v>
      </c>
      <c r="I12" s="35"/>
      <c r="J12" s="36">
        <f t="shared" si="2"/>
        <v>354.48</v>
      </c>
      <c r="K12" s="35"/>
      <c r="L12" s="38">
        <f t="shared" si="3"/>
        <v>354.48</v>
      </c>
      <c r="M12" s="38">
        <f t="shared" si="4"/>
        <v>538.64893423573494</v>
      </c>
      <c r="N12" s="38">
        <f t="shared" si="5"/>
        <v>386.48</v>
      </c>
      <c r="O12" s="46">
        <f t="shared" si="6"/>
        <v>570.64893423573494</v>
      </c>
      <c r="P12" s="39">
        <v>375.36</v>
      </c>
      <c r="Q12" s="37">
        <f t="shared" si="0"/>
        <v>-20.879999999999995</v>
      </c>
      <c r="R12" s="37">
        <f t="shared" si="7"/>
        <v>-1588.6956521739125</v>
      </c>
      <c r="S12" s="35">
        <f t="shared" si="1"/>
        <v>-42.365217391304334</v>
      </c>
    </row>
    <row r="13" spans="1:19">
      <c r="A13" s="53">
        <v>10</v>
      </c>
      <c r="B13" s="32" t="s">
        <v>132</v>
      </c>
      <c r="C13" s="33" t="s">
        <v>83</v>
      </c>
      <c r="D13" s="42">
        <f>V调!E4</f>
        <v>1.5195467564763454</v>
      </c>
      <c r="E13" s="34">
        <f>'2016-2017-1在职教师课表工作量'!B25</f>
        <v>46.92</v>
      </c>
      <c r="F13" s="35">
        <f>'2016-2017-2在职教师课表工作量'!B26</f>
        <v>42.504000000000005</v>
      </c>
      <c r="G13" s="35">
        <v>0</v>
      </c>
      <c r="H13" s="35"/>
      <c r="I13" s="35"/>
      <c r="J13" s="36">
        <f t="shared" si="2"/>
        <v>89.424000000000007</v>
      </c>
      <c r="K13" s="35"/>
      <c r="L13" s="38">
        <f t="shared" si="3"/>
        <v>89.424000000000007</v>
      </c>
      <c r="M13" s="38">
        <f t="shared" si="4"/>
        <v>135.88394915114071</v>
      </c>
      <c r="N13" s="38">
        <f t="shared" si="5"/>
        <v>89.424000000000007</v>
      </c>
      <c r="O13" s="46">
        <f t="shared" si="6"/>
        <v>135.88394915114071</v>
      </c>
      <c r="P13" s="39">
        <v>375.36</v>
      </c>
      <c r="Q13" s="37">
        <f t="shared" si="0"/>
        <v>-285.93600000000004</v>
      </c>
      <c r="R13" s="37">
        <f t="shared" si="7"/>
        <v>-21756</v>
      </c>
      <c r="S13" s="35">
        <f t="shared" si="1"/>
        <v>-580.16</v>
      </c>
    </row>
    <row r="14" spans="1:19">
      <c r="A14" s="37" t="s">
        <v>85</v>
      </c>
      <c r="B14" s="37"/>
      <c r="C14" s="37"/>
      <c r="D14" s="42"/>
      <c r="E14" s="37">
        <f t="shared" ref="E14:K14" si="9">SUM(E4:E13)</f>
        <v>1662.2560000000001</v>
      </c>
      <c r="F14" s="37">
        <f t="shared" si="9"/>
        <v>1293.2440000000001</v>
      </c>
      <c r="G14" s="37">
        <f t="shared" si="9"/>
        <v>309.59999999999997</v>
      </c>
      <c r="H14" s="37">
        <f t="shared" si="9"/>
        <v>256</v>
      </c>
      <c r="I14" s="37">
        <f t="shared" si="9"/>
        <v>132</v>
      </c>
      <c r="J14" s="37">
        <f t="shared" si="9"/>
        <v>3265.1</v>
      </c>
      <c r="K14" s="37">
        <f t="shared" si="9"/>
        <v>108.76788405797095</v>
      </c>
      <c r="L14" s="37">
        <f t="shared" si="3"/>
        <v>3373.867884057971</v>
      </c>
      <c r="M14" s="37">
        <f t="shared" si="3"/>
        <v>3482.635768115942</v>
      </c>
      <c r="N14" s="37">
        <f>SUM(N4:N13)</f>
        <v>3761.867884057971</v>
      </c>
      <c r="O14" s="47">
        <f>SUM(O4:O13)</f>
        <v>5514.75</v>
      </c>
      <c r="P14" s="31"/>
      <c r="Q14" s="31"/>
      <c r="R14" s="31"/>
      <c r="S14" s="31"/>
    </row>
    <row r="17" spans="1:19">
      <c r="A17" s="92" t="s">
        <v>155</v>
      </c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</row>
    <row r="18" spans="1:19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</row>
  </sheetData>
  <mergeCells count="5">
    <mergeCell ref="A1:S1"/>
    <mergeCell ref="A2:C2"/>
    <mergeCell ref="G2:O2"/>
    <mergeCell ref="R2:S2"/>
    <mergeCell ref="A17:S17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5" sqref="B5"/>
    </sheetView>
  </sheetViews>
  <sheetFormatPr defaultRowHeight="13.5"/>
  <cols>
    <col min="1" max="1" width="13.625" customWidth="1"/>
    <col min="2" max="2" width="20.125" customWidth="1"/>
  </cols>
  <sheetData>
    <row r="1" spans="1:2" ht="18.75">
      <c r="A1" s="93" t="s">
        <v>151</v>
      </c>
      <c r="B1" s="94"/>
    </row>
    <row r="2" spans="1:2">
      <c r="A2" s="1" t="s">
        <v>86</v>
      </c>
      <c r="B2" s="1" t="s">
        <v>87</v>
      </c>
    </row>
    <row r="3" spans="1:2">
      <c r="A3" s="1" t="s">
        <v>152</v>
      </c>
      <c r="B3" s="1">
        <v>4089.25</v>
      </c>
    </row>
    <row r="4" spans="1:2">
      <c r="A4" s="1" t="s">
        <v>153</v>
      </c>
      <c r="B4" s="1">
        <v>1081</v>
      </c>
    </row>
    <row r="5" spans="1:2">
      <c r="A5" s="1" t="s">
        <v>88</v>
      </c>
      <c r="B5" s="1">
        <f>SUM(B3:B4)</f>
        <v>5170.25</v>
      </c>
    </row>
  </sheetData>
  <mergeCells count="1">
    <mergeCell ref="A1:B1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"/>
  <sheetViews>
    <sheetView workbookViewId="0">
      <selection activeCell="C6" sqref="C6"/>
    </sheetView>
  </sheetViews>
  <sheetFormatPr defaultRowHeight="13.5"/>
  <cols>
    <col min="5" max="5" width="16.75" customWidth="1"/>
  </cols>
  <sheetData>
    <row r="1" spans="2:5" s="41" customFormat="1" ht="24" customHeight="1">
      <c r="B1" s="95" t="s">
        <v>89</v>
      </c>
      <c r="C1" s="95"/>
      <c r="D1" s="95"/>
      <c r="E1" s="95"/>
    </row>
    <row r="2" spans="2:5" s="41" customFormat="1" ht="20.100000000000001" customHeight="1">
      <c r="B2" s="96" t="s">
        <v>90</v>
      </c>
      <c r="C2" s="96" t="s">
        <v>94</v>
      </c>
      <c r="D2" s="96"/>
      <c r="E2" s="97" t="s">
        <v>91</v>
      </c>
    </row>
    <row r="3" spans="2:5" s="41" customFormat="1" ht="20.100000000000001" customHeight="1">
      <c r="B3" s="96"/>
      <c r="C3" s="31" t="s">
        <v>92</v>
      </c>
      <c r="D3" s="31" t="s">
        <v>93</v>
      </c>
      <c r="E3" s="98"/>
    </row>
    <row r="4" spans="2:5" s="41" customFormat="1" ht="20.100000000000001" customHeight="1">
      <c r="B4" s="96">
        <v>10297</v>
      </c>
      <c r="C4" s="31">
        <f>'2016-2017学年工作量汇总表'!L14</f>
        <v>3373.867884057971</v>
      </c>
      <c r="D4" s="31">
        <f>'2016-2017学年兼职教师工作量'!B5</f>
        <v>5170.25</v>
      </c>
      <c r="E4" s="96">
        <f>(B4-D4)/C4</f>
        <v>1.5195467564763454</v>
      </c>
    </row>
    <row r="5" spans="2:5" s="41" customFormat="1" ht="20.100000000000001" customHeight="1">
      <c r="B5" s="96"/>
      <c r="C5" s="96">
        <f>C4+D4</f>
        <v>8544.1178840579705</v>
      </c>
      <c r="D5" s="96"/>
      <c r="E5" s="96"/>
    </row>
    <row r="6" spans="2:5" s="41" customFormat="1" ht="20.100000000000001" customHeight="1">
      <c r="C6" s="41">
        <f>C4*E4</f>
        <v>5126.75</v>
      </c>
    </row>
  </sheetData>
  <mergeCells count="7">
    <mergeCell ref="B1:E1"/>
    <mergeCell ref="B2:B3"/>
    <mergeCell ref="C2:D2"/>
    <mergeCell ref="E2:E3"/>
    <mergeCell ref="B4:B5"/>
    <mergeCell ref="E4:E5"/>
    <mergeCell ref="C5:D5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2016-2017-1在职教师课表工作量</vt:lpstr>
      <vt:lpstr>2016-2017-2在职教师课表工作量</vt:lpstr>
      <vt:lpstr>2016-2017学年工作量汇总表</vt:lpstr>
      <vt:lpstr>2016-2017学年兼职教师工作量</vt:lpstr>
      <vt:lpstr>V调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2016-06-06T01:43:12Z</cp:lastPrinted>
  <dcterms:created xsi:type="dcterms:W3CDTF">2016-06-06T01:18:11Z</dcterms:created>
  <dcterms:modified xsi:type="dcterms:W3CDTF">2017-09-29T05:53:18Z</dcterms:modified>
</cp:coreProperties>
</file>